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comments3.xml" ContentType="application/vnd.openxmlformats-officedocument.spreadsheetml.comments+xml"/>
  <Override PartName="/xl/threadedComments/threadedComment3.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codeName="ThisWorkbook" autoCompressPictures="0" defaultThemeVersion="166925"/>
  <mc:AlternateContent xmlns:mc="http://schemas.openxmlformats.org/markup-compatibility/2006">
    <mc:Choice Requires="x15">
      <x15ac:absPath xmlns:x15ac="http://schemas.microsoft.com/office/spreadsheetml/2010/11/ac" url="O:\AllisonD\Website Updates Documents\Policy\"/>
    </mc:Choice>
  </mc:AlternateContent>
  <xr:revisionPtr revIDLastSave="0" documentId="8_{86DC0FEA-8B7E-44A6-9259-3C52B2EDC9F9}" xr6:coauthVersionLast="47" xr6:coauthVersionMax="47" xr10:uidLastSave="{00000000-0000-0000-0000-000000000000}"/>
  <bookViews>
    <workbookView xWindow="-120" yWindow="-120" windowWidth="29040" windowHeight="15840" tabRatio="662" firstSheet="3" activeTab="3" xr2:uid="{00000000-000D-0000-FFFF-FFFF00000000}"/>
  </bookViews>
  <sheets>
    <sheet name="Review_Extract_Data" sheetId="15" state="hidden" r:id="rId1"/>
    <sheet name="DataDump" sheetId="13" state="hidden" r:id="rId2"/>
    <sheet name="Hidden" sheetId="14" state="hidden" r:id="rId3"/>
    <sheet name="L-2 Worksheet" sheetId="4" r:id="rId4"/>
    <sheet name="L-2 Dollar Certification" sheetId="7" r:id="rId5"/>
    <sheet name="Levy Rate Calculation" sheetId="10" r:id="rId6"/>
    <sheet name="Voter Tracker" sheetId="9" r:id="rId7"/>
    <sheet name="Capital Project" sheetId="5" r:id="rId8"/>
  </sheets>
  <definedNames>
    <definedName name="_xlnm._FilterDatabase" localSheetId="1" hidden="1">DataDump!$A$1:$G$1334</definedName>
    <definedName name="Ada">#REF!</definedName>
    <definedName name="Adams">#REF!</definedName>
    <definedName name="Ambulance">#REF!</definedName>
    <definedName name="Auditorium">#REF!</definedName>
    <definedName name="Bannock">#REF!</definedName>
    <definedName name="BearLake">#REF!</definedName>
    <definedName name="Benewah">#REF!</definedName>
    <definedName name="Bingham">#REF!</definedName>
    <definedName name="Blaine">#REF!</definedName>
    <definedName name="Boise">#REF!</definedName>
    <definedName name="Bonner">#REF!</definedName>
    <definedName name="Bonneville">#REF!</definedName>
    <definedName name="Boundary">#REF!</definedName>
    <definedName name="Butte">#REF!</definedName>
    <definedName name="Camas">#REF!</definedName>
    <definedName name="Canyon">#REF!</definedName>
    <definedName name="Caribou">#REF!</definedName>
    <definedName name="Cassia">#REF!</definedName>
    <definedName name="Categories">#REF!</definedName>
    <definedName name="Category">#REF!</definedName>
    <definedName name="Cemetery">#REF!</definedName>
    <definedName name="City">#REF!</definedName>
    <definedName name="City_Bond">#REF!</definedName>
    <definedName name="Clark">#REF!</definedName>
    <definedName name="Clearwater">#REF!</definedName>
    <definedName name="Community_Infrastructure">#REF!</definedName>
    <definedName name="County">#REF!</definedName>
    <definedName name="CountyList">Hidden!$A$1:$A$25</definedName>
    <definedName name="Custer">#REF!</definedName>
    <definedName name="Elmore">#REF!</definedName>
    <definedName name="Extermination">#REF!</definedName>
    <definedName name="Fire">#REF!</definedName>
    <definedName name="Flood_Control">#REF!</definedName>
    <definedName name="Forgone">#REF!</definedName>
    <definedName name="Franklin">#REF!</definedName>
    <definedName name="Fremont">#REF!</definedName>
    <definedName name="Gem">#REF!</definedName>
    <definedName name="Gooding">#REF!</definedName>
    <definedName name="Hospital">#REF!</definedName>
    <definedName name="Idaho">#REF!</definedName>
    <definedName name="Jefferson">#REF!</definedName>
    <definedName name="Jerome">#REF!</definedName>
    <definedName name="JointCounties">#REF!</definedName>
    <definedName name="JointDistricts">#REF!</definedName>
    <definedName name="Junior_College">#REF!</definedName>
    <definedName name="Kootenai">#REF!</definedName>
    <definedName name="Latah">#REF!</definedName>
    <definedName name="Lemhi">#REF!</definedName>
    <definedName name="Lewis">#REF!</definedName>
    <definedName name="Library">#REF!</definedName>
    <definedName name="Library_Bond">#REF!</definedName>
    <definedName name="Lincoln">#REF!</definedName>
    <definedName name="Madison">#REF!</definedName>
    <definedName name="Minidoka">#REF!</definedName>
    <definedName name="Mosquito_Abatement">#REF!</definedName>
    <definedName name="NezPerce">#REF!</definedName>
    <definedName name="Oneida">#REF!</definedName>
    <definedName name="Owyhee">#REF!</definedName>
    <definedName name="Payette">#REF!</definedName>
    <definedName name="Port">#REF!</definedName>
    <definedName name="Power">#REF!</definedName>
    <definedName name="_xlnm.Print_Area" localSheetId="4">'L-2 Dollar Certification'!$B$2:$H$64</definedName>
    <definedName name="_xlnm.Print_Area" localSheetId="3">'L-2 Worksheet'!$B$2:$G$58</definedName>
    <definedName name="_xlnm.Print_Area" localSheetId="5">'Levy Rate Calculation'!$B$2:$I$54</definedName>
    <definedName name="_xlnm.Print_Area" localSheetId="6">'Voter Tracker'!$B$2:$I$34</definedName>
    <definedName name="Recreation">#REF!</definedName>
    <definedName name="Roads_and_Highways">#REF!</definedName>
    <definedName name="School">#REF!</definedName>
    <definedName name="Sewer_and_Water">#REF!</definedName>
    <definedName name="Sewer_incl._Rec_Sewer">#REF!</definedName>
    <definedName name="Shoshone">#REF!</definedName>
    <definedName name="Teton">#REF!</definedName>
    <definedName name="TwinFalls">#REF!</definedName>
    <definedName name="UserType">#REF!</definedName>
    <definedName name="Valley">#REF!</definedName>
    <definedName name="Washington">#REF!</definedName>
    <definedName name="Water">#REF!</definedName>
    <definedName name="YesNo">#REF!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37" i="4" l="1"/>
  <c r="G7" i="4"/>
  <c r="G9" i="4" s="1"/>
  <c r="B57" i="4" l="1"/>
  <c r="G47" i="4" l="1"/>
  <c r="D2" i="15" s="1"/>
  <c r="AE2" i="15" l="1"/>
  <c r="AE3" i="15"/>
  <c r="AD3" i="15"/>
  <c r="AD2" i="15"/>
  <c r="AC3" i="15"/>
  <c r="AC2" i="15"/>
  <c r="C50" i="7"/>
  <c r="E41" i="4"/>
  <c r="B34" i="7" l="1"/>
  <c r="J25" i="13" l="1"/>
  <c r="AB2" i="15" l="1"/>
  <c r="Y3" i="15"/>
  <c r="Y2" i="15"/>
  <c r="X3" i="15"/>
  <c r="X2" i="15"/>
  <c r="I2" i="15"/>
  <c r="H2" i="15"/>
  <c r="G2" i="15"/>
  <c r="F2" i="15"/>
  <c r="E2" i="15"/>
  <c r="S3" i="15"/>
  <c r="S2" i="15"/>
  <c r="K3" i="15"/>
  <c r="K2" i="15"/>
  <c r="C3" i="15"/>
  <c r="C2" i="15"/>
  <c r="B2" i="15"/>
  <c r="B3" i="15" s="1"/>
  <c r="G14" i="10" l="1"/>
  <c r="H14" i="10"/>
  <c r="I14" i="10"/>
  <c r="G55" i="4" l="1"/>
  <c r="J3" i="15"/>
  <c r="G6" i="4"/>
  <c r="G8" i="4" l="1"/>
  <c r="I8" i="4" s="1"/>
  <c r="I9" i="4"/>
  <c r="J2" i="15" l="1"/>
  <c r="B37" i="4"/>
  <c r="B55" i="4"/>
  <c r="E50" i="4"/>
  <c r="E40" i="4"/>
  <c r="E39" i="4"/>
  <c r="E13" i="4"/>
  <c r="E22" i="4" s="1"/>
  <c r="L3" i="15" s="1"/>
  <c r="E12" i="4"/>
  <c r="E21" i="4" s="1"/>
  <c r="L2" i="15" s="1"/>
  <c r="B18" i="4"/>
  <c r="B15" i="4"/>
  <c r="B12" i="4"/>
  <c r="G45" i="4" l="1"/>
  <c r="C4" i="5"/>
  <c r="C4" i="9"/>
  <c r="C4" i="10"/>
  <c r="E24" i="4"/>
  <c r="M3" i="15" s="1"/>
  <c r="E23" i="4"/>
  <c r="M2" i="15" s="1"/>
  <c r="D4" i="7"/>
  <c r="G25" i="4" l="1"/>
  <c r="I25" i="4" s="1"/>
  <c r="E30" i="4"/>
  <c r="E32" i="4" s="1"/>
  <c r="E29" i="4"/>
  <c r="E31" i="4" s="1"/>
  <c r="G48" i="7"/>
  <c r="G49" i="7"/>
  <c r="G50" i="7"/>
  <c r="F52" i="7"/>
  <c r="B52" i="7"/>
  <c r="B51" i="7"/>
  <c r="C49" i="7"/>
  <c r="B48" i="7"/>
  <c r="C29" i="7"/>
  <c r="B29" i="7"/>
  <c r="B28" i="7"/>
  <c r="C28" i="7"/>
  <c r="B9" i="9"/>
  <c r="B11" i="9"/>
  <c r="B10" i="9"/>
  <c r="G33" i="4" l="1"/>
  <c r="I33" i="4" s="1"/>
  <c r="B13" i="10"/>
  <c r="E36" i="4" l="1"/>
  <c r="E35" i="4"/>
  <c r="T2" i="15"/>
  <c r="B58" i="4"/>
  <c r="B34" i="4"/>
  <c r="Q2" i="15" l="1"/>
  <c r="G37" i="4"/>
  <c r="B4" i="4"/>
  <c r="R2" i="15" l="1"/>
  <c r="Q3" i="15"/>
  <c r="G57" i="4"/>
  <c r="H32" i="7" s="1"/>
  <c r="E51" i="4"/>
  <c r="E53" i="4"/>
  <c r="H30" i="7"/>
  <c r="H44" i="7"/>
  <c r="H43" i="7"/>
  <c r="H42" i="7"/>
  <c r="H41" i="7"/>
  <c r="H40" i="7"/>
  <c r="H39" i="7"/>
  <c r="H38" i="7"/>
  <c r="H37" i="7"/>
  <c r="H36" i="7"/>
  <c r="U2" i="15" l="1"/>
  <c r="F31" i="7"/>
  <c r="E31" i="7"/>
  <c r="D31" i="7"/>
  <c r="B39" i="10" l="1"/>
  <c r="B38" i="10"/>
  <c r="B45" i="10" l="1"/>
  <c r="B46" i="10"/>
  <c r="B47" i="10"/>
  <c r="B48" i="10"/>
  <c r="B49" i="10"/>
  <c r="B50" i="10"/>
  <c r="B51" i="10"/>
  <c r="C45" i="10"/>
  <c r="F45" i="10" s="1"/>
  <c r="C46" i="10"/>
  <c r="F46" i="10" s="1"/>
  <c r="C47" i="10"/>
  <c r="F47" i="10" s="1"/>
  <c r="C48" i="10"/>
  <c r="F48" i="10" s="1"/>
  <c r="C49" i="10"/>
  <c r="F49" i="10" s="1"/>
  <c r="C50" i="10"/>
  <c r="F50" i="10" s="1"/>
  <c r="C51" i="10"/>
  <c r="F51" i="10" s="1"/>
  <c r="E45" i="7"/>
  <c r="E46" i="7" s="1"/>
  <c r="F45" i="7"/>
  <c r="F46" i="7" s="1"/>
  <c r="D45" i="7"/>
  <c r="D46" i="7" s="1"/>
  <c r="B43" i="10" l="1"/>
  <c r="B44" i="10"/>
  <c r="B42" i="10"/>
  <c r="C44" i="10" l="1"/>
  <c r="F44" i="10" s="1"/>
  <c r="C43" i="10"/>
  <c r="F43" i="10" s="1"/>
  <c r="B26" i="10" l="1"/>
  <c r="B27" i="10"/>
  <c r="B28" i="10"/>
  <c r="B29" i="10"/>
  <c r="B30" i="10"/>
  <c r="B31" i="10"/>
  <c r="B32" i="10"/>
  <c r="B33" i="10"/>
  <c r="B34" i="10"/>
  <c r="B35" i="10"/>
  <c r="B36" i="10"/>
  <c r="B37" i="10"/>
  <c r="C17" i="5" l="1"/>
  <c r="C18" i="5"/>
  <c r="C19" i="5"/>
  <c r="C20" i="5"/>
  <c r="C16" i="5"/>
  <c r="E17" i="5" l="1"/>
  <c r="B17" i="5"/>
  <c r="B18" i="5"/>
  <c r="B19" i="5"/>
  <c r="B20" i="5"/>
  <c r="B16" i="5"/>
  <c r="E16" i="5" l="1"/>
  <c r="E19" i="5"/>
  <c r="F19" i="5" s="1"/>
  <c r="E20" i="5"/>
  <c r="F20" i="5" s="1"/>
  <c r="E18" i="5"/>
  <c r="F18" i="5" s="1"/>
  <c r="B20" i="10" l="1"/>
  <c r="B21" i="10"/>
  <c r="B22" i="10"/>
  <c r="B23" i="10"/>
  <c r="B24" i="10"/>
  <c r="B25" i="10"/>
  <c r="B19" i="10" l="1"/>
  <c r="H17" i="9" l="1"/>
  <c r="I17" i="9" s="1"/>
  <c r="H18" i="9"/>
  <c r="I18" i="9" s="1"/>
  <c r="H19" i="9"/>
  <c r="I19" i="9" s="1"/>
  <c r="H20" i="9"/>
  <c r="I20" i="9" s="1"/>
  <c r="H21" i="9"/>
  <c r="I21" i="9" s="1"/>
  <c r="I13" i="10"/>
  <c r="H13" i="10"/>
  <c r="G13" i="10"/>
  <c r="G24" i="9"/>
  <c r="H23" i="9"/>
  <c r="I23" i="9" s="1"/>
  <c r="H22" i="9"/>
  <c r="I22" i="9" s="1"/>
  <c r="H50" i="10" l="1"/>
  <c r="H49" i="10"/>
  <c r="H48" i="10"/>
  <c r="H51" i="10"/>
  <c r="H47" i="10"/>
  <c r="H45" i="10"/>
  <c r="H43" i="10" l="1"/>
  <c r="H44" i="10"/>
  <c r="H46" i="10"/>
  <c r="E21" i="5" l="1"/>
  <c r="G47" i="7" l="1"/>
  <c r="H28" i="7"/>
  <c r="H9" i="7"/>
  <c r="C38" i="10" l="1"/>
  <c r="F38" i="10" s="1"/>
  <c r="H38" i="10" l="1"/>
  <c r="H29" i="7"/>
  <c r="C39" i="10" s="1"/>
  <c r="H10" i="7"/>
  <c r="C19" i="10"/>
  <c r="F19" i="10" s="1"/>
  <c r="C20" i="10" l="1"/>
  <c r="F20" i="10" s="1"/>
  <c r="H20" i="10" s="1"/>
  <c r="F39" i="10"/>
  <c r="H39" i="10" s="1"/>
  <c r="H11" i="7"/>
  <c r="C21" i="10" s="1"/>
  <c r="F21" i="10" l="1"/>
  <c r="H21" i="10" s="1"/>
  <c r="H12" i="7"/>
  <c r="H19" i="10"/>
  <c r="H13" i="7" l="1"/>
  <c r="C22" i="10"/>
  <c r="F22" i="10" s="1"/>
  <c r="C23" i="10" l="1"/>
  <c r="F23" i="10" s="1"/>
  <c r="H23" i="10" s="1"/>
  <c r="H14" i="7"/>
  <c r="H35" i="7"/>
  <c r="H15" i="7" l="1"/>
  <c r="C25" i="10" s="1"/>
  <c r="H22" i="10"/>
  <c r="C24" i="10"/>
  <c r="F24" i="10" s="1"/>
  <c r="G45" i="7"/>
  <c r="F25" i="10" l="1"/>
  <c r="H25" i="10" s="1"/>
  <c r="H16" i="7"/>
  <c r="H45" i="7"/>
  <c r="W2" i="15" s="1"/>
  <c r="C42" i="10"/>
  <c r="F42" i="10" s="1"/>
  <c r="C26" i="10" l="1"/>
  <c r="F26" i="10" s="1"/>
  <c r="H17" i="7"/>
  <c r="C27" i="10" s="1"/>
  <c r="F27" i="10" s="1"/>
  <c r="H27" i="10" s="1"/>
  <c r="H24" i="10"/>
  <c r="C52" i="10"/>
  <c r="H18" i="7" l="1"/>
  <c r="C28" i="10" s="1"/>
  <c r="F28" i="10" s="1"/>
  <c r="H42" i="10"/>
  <c r="F52" i="10"/>
  <c r="AG2" i="15" s="1"/>
  <c r="H28" i="10" l="1"/>
  <c r="H26" i="10"/>
  <c r="H19" i="7"/>
  <c r="C29" i="10" s="1"/>
  <c r="F29" i="10" s="1"/>
  <c r="H20" i="7" l="1"/>
  <c r="C30" i="10" s="1"/>
  <c r="F30" i="10" s="1"/>
  <c r="H30" i="10" l="1"/>
  <c r="H29" i="10"/>
  <c r="H21" i="7"/>
  <c r="C31" i="10" s="1"/>
  <c r="F31" i="10" s="1"/>
  <c r="H22" i="7" l="1"/>
  <c r="C32" i="10" s="1"/>
  <c r="F32" i="10" l="1"/>
  <c r="H32" i="10" s="1"/>
  <c r="H31" i="10"/>
  <c r="H23" i="7"/>
  <c r="C33" i="10" s="1"/>
  <c r="F33" i="10" l="1"/>
  <c r="H33" i="10" s="1"/>
  <c r="H24" i="7"/>
  <c r="C34" i="10" s="1"/>
  <c r="F34" i="10" l="1"/>
  <c r="H34" i="10" s="1"/>
  <c r="H50" i="7"/>
  <c r="Z2" i="15" s="1"/>
  <c r="H25" i="7"/>
  <c r="C35" i="10" s="1"/>
  <c r="F35" i="10" l="1"/>
  <c r="H35" i="10" s="1"/>
  <c r="H26" i="7"/>
  <c r="B25" i="5"/>
  <c r="F16" i="5" s="1"/>
  <c r="G16" i="5" s="1"/>
  <c r="C36" i="10" l="1"/>
  <c r="F36" i="10" s="1"/>
  <c r="H36" i="10" s="1"/>
  <c r="V2" i="15"/>
  <c r="G31" i="7"/>
  <c r="G46" i="7" s="1"/>
  <c r="H27" i="7"/>
  <c r="V3" i="15" s="1"/>
  <c r="F21" i="5"/>
  <c r="F17" i="5" s="1"/>
  <c r="C37" i="10" l="1"/>
  <c r="F37" i="10" s="1"/>
  <c r="H31" i="7"/>
  <c r="H48" i="7" s="1"/>
  <c r="AA2" i="15" s="1"/>
  <c r="G17" i="5"/>
  <c r="AF3" i="15" l="1"/>
  <c r="AH3" i="15"/>
  <c r="H46" i="7"/>
  <c r="C40" i="10"/>
  <c r="C53" i="10" s="1"/>
  <c r="G18" i="5"/>
  <c r="G19" i="5"/>
  <c r="H37" i="10" l="1"/>
  <c r="F40" i="10"/>
  <c r="AH2" i="15" s="1"/>
  <c r="G20" i="5"/>
  <c r="G21" i="5" s="1"/>
  <c r="E22" i="5" s="1"/>
  <c r="F53" i="10" l="1"/>
  <c r="AF2" i="1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tc={3E94F99E-BBF6-4BBB-8D7F-A9385964CBF8}</author>
    <author>tc={887874F3-6649-4294-83E8-26D277E7E1B8}</author>
    <author>tc={E8401FBE-EC75-4DD5-A3AC-63305CF5B155}</author>
    <author>tc={5DCE5089-F8CF-4D3B-A705-DF6872294F2C}</author>
    <author>tc={F003EF1D-C3F4-4A2D-808F-63C5302D5124}</author>
    <author>tc={C552397B-2BFE-48B5-888D-0FAFCBB5D609}</author>
    <author>tc={475BF39B-CC7F-440B-9421-FE942E76B2D6}</author>
    <author>tc={BEBF6E3D-09CA-4694-A6E2-B25DF6FE817C}</author>
    <author>tc={D48CB916-4521-4D0D-A290-2AB3BEDF063E}</author>
  </authors>
  <commentList>
    <comment ref="A1" authorId="0" shapeId="0" xr:uid="{3E94F99E-BBF6-4BBB-8D7F-A9385964CBF8}">
      <text>
        <t>[Threaded comment]
Your version of Excel allows you to read this threaded comment; however, any edits to it will get removed if the file is opened in a newer version of Excel. Learn more: https://go.microsoft.com/fwlink/?linkid=870924
Comment:
    For the formulas to match values correctly, BearLake, NezPerce, and TwinFalls counties cannot have spaces in their names.</t>
      </text>
    </comment>
    <comment ref="C1" authorId="1" shapeId="0" xr:uid="{887874F3-6649-4294-83E8-26D277E7E1B8}">
      <text>
        <t>[Threaded comment]
Your version of Excel allows you to read this threaded comment; however, any edits to it will get removed if the file is opened in a newer version of Excel. Learn more: https://go.microsoft.com/fwlink/?linkid=870924
Comment:
    For the L-2 to fill data correctly, this tab must remain sorted alphabetically by DistName.
Reply:
    Highlighted counties MUST use this form. The other listed counties may use this form but it shouldn't be different from the "General" form.</t>
      </text>
    </comment>
    <comment ref="E1" authorId="2" shapeId="0" xr:uid="{E8401FBE-EC75-4DD5-A3AC-63305CF5B155}">
      <text>
        <t>[Threaded comment]
Your version of Excel allows you to read this threaded comment; however, any edits to it will get removed if the file is opened in a newer version of Excel. Learn more: https://go.microsoft.com/fwlink/?linkid=870924
Comment:
    Updated to 2023 OP values on 12/12/2023</t>
      </text>
    </comment>
    <comment ref="F1" authorId="3" shapeId="0" xr:uid="{5DCE5089-F8CF-4D3B-A705-DF6872294F2C}">
      <text>
        <t>[Threaded comment]
Your version of Excel allows you to read this threaded comment; however, any edits to it will get removed if the file is opened in a newer version of Excel. Learn more: https://go.microsoft.com/fwlink/?linkid=870924
Comment:
    2023 Forgone amounts updated - 1/24/2024</t>
      </text>
    </comment>
    <comment ref="G1" authorId="4" shapeId="0" xr:uid="{F003EF1D-C3F4-4A2D-808F-63C5302D5124}">
      <text>
        <t>[Threaded comment]
Your version of Excel allows you to read this threaded comment; however, any edits to it will get removed if the file is opened in a newer version of Excel. Learn more: https://go.microsoft.com/fwlink/?linkid=870924
Comment:
    Updated to 2023 OP values on 12/12/2023</t>
      </text>
    </comment>
    <comment ref="J1" authorId="5" shapeId="0" xr:uid="{C552397B-2BFE-48B5-888D-0FAFCBB5D609}">
      <text>
        <t>[Threaded comment]
Your version of Excel allows you to read this threaded comment; however, any edits to it will get removed if the file is opened in a newer version of Excel. Learn more: https://go.microsoft.com/fwlink/?linkid=870924
Comment:
    Updated 3/20/23 with figures that include the R&amp;B</t>
      </text>
    </comment>
    <comment ref="K1" authorId="6" shapeId="0" xr:uid="{475BF39B-CC7F-440B-9421-FE942E76B2D6}">
      <text>
        <t>[Threaded comment]
Your version of Excel allows you to read this threaded comment; however, any edits to it will get removed if the file is opened in a newer version of Excel. Learn more: https://go.microsoft.com/fwlink/?linkid=870924
Comment:
    This column has been reviewed and is up-to-date with the Max Budget &amp; Forgone worksheets as of 1/24/2024.</t>
      </text>
    </comment>
    <comment ref="C12" authorId="7" shapeId="0" xr:uid="{BEBF6E3D-09CA-4694-A6E2-B25DF6FE817C}">
      <text>
        <t>[Threaded comment]
Your version of Excel allows you to read this threaded comment; however, any edits to it will get removed if the file is opened in a newer version of Excel. Learn more: https://go.microsoft.com/fwlink/?linkid=870924
Comment:
    Hasn't levied for R&amp;B for over 3 yrs</t>
      </text>
    </comment>
    <comment ref="C22" authorId="8" shapeId="0" xr:uid="{D48CB916-4521-4D0D-A290-2AB3BEDF063E}">
      <text>
        <t>[Threaded comment]
Your version of Excel allows you to read this threaded comment; however, any edits to it will get removed if the file is opened in a newer version of Excel. Learn more: https://go.microsoft.com/fwlink/?linkid=870924
Comment:
    Did not levy for R&amp;B in 2021</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tc={690176EA-5F06-4F30-B8A6-206AB8A10730}</author>
    <author>tc={A4425859-192B-478C-A2AA-BFB58207FFC6}</author>
  </authors>
  <commentList>
    <comment ref="H48" authorId="0" shapeId="0" xr:uid="{690176EA-5F06-4F30-B8A6-206AB8A10730}">
      <text>
        <t>[Threaded comment]
Your version of Excel allows you to read this threaded comment; however, any edits to it will get removed if the file is opened in a newer version of Excel. Learn more: https://go.microsoft.com/fwlink/?linkid=870924
Comment:
    This amount should be the sum of the growth from: 3%, new construction, annexations, and expiring urban renewal minus the amount of growth being taken.</t>
      </text>
    </comment>
    <comment ref="H49" authorId="1" shapeId="0" xr:uid="{A4425859-192B-478C-A2AA-BFB58207FFC6}">
      <text>
        <t>[Threaded comment]
Your version of Excel allows you to read this threaded comment; however, any edits to it will get removed if the file is opened in a newer version of Excel. Learn more: https://go.microsoft.com/fwlink/?linkid=870924
Comment:
    If there is an amount in the box below, this box should be blank (the box below expands your budget growth this year and this amount reserves excess growth for the future; there should not be excess growth to reserve for the future if extra budget growth is needed via recovering forgone).</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tc={B35BE7D1-5967-46F7-BA21-1948AD263E39}</author>
    <author>tc={7ECD08EC-5B00-4401-8244-6968C636105A}</author>
  </authors>
  <commentList>
    <comment ref="C11" authorId="0" shapeId="0" xr:uid="{B35BE7D1-5967-46F7-BA21-1948AD263E39}">
      <text>
        <t>[Threaded comment]
Your version of Excel allows you to read this threaded comment; however, any edits to it will get removed if the file is opened in a newer version of Excel. Learn more: https://go.microsoft.com/fwlink/?linkid=870924
Comment:
    This should include Operating Property Value from current year.</t>
      </text>
    </comment>
    <comment ref="E11" authorId="1" shapeId="0" xr:uid="{7ECD08EC-5B00-4401-8244-6968C636105A}">
      <text>
        <t>[Threaded comment]
Your version of Excel allows you to read this threaded comment; however, any edits to it will get removed if the file is opened in a newer version of Excel. Learn more: https://go.microsoft.com/fwlink/?linkid=870924
Comment:
    Increment Value for RAAs established after 2007</t>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684995A-F0CD-4944-908C-FF22C5D90C52}" keepAlive="1" name="Query - 2021" description="Connection to the '2021' query in the workbook." type="5" refreshedVersion="6" background="1">
    <dbPr connection="Provider=Microsoft.Mashup.OleDb.1;Data Source=$Workbook$;Location=2021;Extended Properties=&quot;&quot;" command="SELECT * FROM [2021]"/>
  </connection>
</connections>
</file>

<file path=xl/sharedStrings.xml><?xml version="1.0" encoding="utf-8"?>
<sst xmlns="http://schemas.openxmlformats.org/spreadsheetml/2006/main" count="333" uniqueCount="260">
  <si>
    <t>District Name:</t>
  </si>
  <si>
    <t>(21)</t>
  </si>
  <si>
    <t>(20)</t>
  </si>
  <si>
    <t>(19)</t>
  </si>
  <si>
    <t>(18)</t>
  </si>
  <si>
    <t>(17)</t>
  </si>
  <si>
    <t>Property Tax Replacement:</t>
  </si>
  <si>
    <t>(4)</t>
  </si>
  <si>
    <t>(3)</t>
  </si>
  <si>
    <t>(2)</t>
  </si>
  <si>
    <t>(1)</t>
  </si>
  <si>
    <t>Date:</t>
  </si>
  <si>
    <t>Start Year of Capital Project</t>
  </si>
  <si>
    <t>1st Calendar Year Levied</t>
  </si>
  <si>
    <t>Name</t>
  </si>
  <si>
    <t>Estimated Completion Date</t>
  </si>
  <si>
    <t xml:space="preserve">Forgone Amount Requested </t>
  </si>
  <si>
    <t>Forgone Amount Annual Max</t>
  </si>
  <si>
    <t>*The total for forgone requested will highlight red if you exceed 3% cap or total forgone</t>
  </si>
  <si>
    <t>Date</t>
  </si>
  <si>
    <t>Title</t>
  </si>
  <si>
    <t>Signature of District Representative</t>
  </si>
  <si>
    <t>Column Total:</t>
  </si>
  <si>
    <t>Balance to be levied</t>
  </si>
  <si>
    <t>Fund</t>
  </si>
  <si>
    <t>Total forgone remaining after capital projects:</t>
  </si>
  <si>
    <t>Contact Name and Mailing Address</t>
  </si>
  <si>
    <t>Email Address</t>
  </si>
  <si>
    <t>Phone Number (###) ###-### EXT ###</t>
  </si>
  <si>
    <t>Fax Number (###) ###-###</t>
  </si>
  <si>
    <t>I certify that the amounts shown above accurately reflect the budget being certified in accordance with the provisions of I.C. §63-803.
To the best of my knowledge, this district has established and adopted this budget in accordance with all provisions of Idaho Law.</t>
  </si>
  <si>
    <t>Fund Name</t>
  </si>
  <si>
    <t>Forgone Tracking</t>
  </si>
  <si>
    <t>Total Amount Allocated to CP</t>
  </si>
  <si>
    <t>Capital Project (CP) Tracker
Attach to L-2 Form If Applicable</t>
  </si>
  <si>
    <t>Term of Initiative</t>
  </si>
  <si>
    <t>Annual Amount Authorized by Voters</t>
  </si>
  <si>
    <t>District Bond Initiative (Voter Approved Bonds)</t>
  </si>
  <si>
    <t>Amount Authorized by Voters</t>
  </si>
  <si>
    <t>Prior Year 
P-Tax $</t>
  </si>
  <si>
    <t>Current Year
P-Tax $</t>
  </si>
  <si>
    <t xml:space="preserve">Current Year's Total Bond Fund (Reported on L-2 Col. 6):  </t>
  </si>
  <si>
    <t>Explanation (If Required):</t>
  </si>
  <si>
    <t>Date of Election
(If current year attach copy of Ballot)</t>
  </si>
  <si>
    <t>Voter Approved Fund Tracker
Attach to L-2 Form If Applicable</t>
  </si>
  <si>
    <t>Date of Election</t>
  </si>
  <si>
    <r>
      <t xml:space="preserve">Other revenue </t>
    </r>
    <r>
      <rPr>
        <i/>
        <u/>
        <sz val="12"/>
        <rFont val="Calibri"/>
        <family val="2"/>
      </rPr>
      <t>NOT</t>
    </r>
    <r>
      <rPr>
        <sz val="12"/>
        <rFont val="Calibri"/>
        <family val="2"/>
      </rPr>
      <t xml:space="preserve"> shown in Column 5</t>
    </r>
  </si>
  <si>
    <t>(If current year, attach copy of Ballot)</t>
  </si>
  <si>
    <t>% Change
(+/- 20% Explan-
ation Required)</t>
  </si>
  <si>
    <t>"YES" = Explanation 
Required</t>
  </si>
  <si>
    <t>Please enter any U/R increment</t>
  </si>
  <si>
    <t>Less U/R Increment</t>
  </si>
  <si>
    <t>U/R Increment Values</t>
  </si>
  <si>
    <t>Taxable Value plus Increment</t>
  </si>
  <si>
    <t>County</t>
  </si>
  <si>
    <t>(B) Total Net Increment Value</t>
  </si>
  <si>
    <t>(D) Increment Value of Annexed Area Only</t>
  </si>
  <si>
    <t>Net Value plus ALL Increment  (A+B)</t>
  </si>
  <si>
    <t>Net Value plus Annexation Increment Only (A+D)</t>
  </si>
  <si>
    <t>Levy Calculation Area</t>
  </si>
  <si>
    <t>Levy Rate</t>
  </si>
  <si>
    <t>Maximum Levy Rate</t>
  </si>
  <si>
    <t>"Over Max"</t>
  </si>
  <si>
    <t>Totals:</t>
  </si>
  <si>
    <t>For I.C. §63-1305 Judgments, I.C §33-802 Judgment Obligations, temporary Override/Supplemental, and School Emergency funds increment value added if first certified after 12/31/2007. For Bonds, and Plant Facility, increment value added if voter approved after 12/31/2007, or if new RAA or RAA annexation. For any existing funds, the levy may need to be computed using part of the increment value if boundary changes have occurred.</t>
  </si>
  <si>
    <t>(A) Net Taxable
Market Value</t>
  </si>
  <si>
    <t>*Select U/R Key Code from list:</t>
  </si>
  <si>
    <t>(the "L-2 Worksheet" and applicable "Voter Approved Fund Tracker" and budget publication must be attached)</t>
  </si>
  <si>
    <t>Balance to be levied
Col. 2 minus (Cols. 3+4+5)</t>
  </si>
  <si>
    <t>Cash Forward
Balance</t>
  </si>
  <si>
    <t>Total Approved
Budget*</t>
  </si>
  <si>
    <t>*Do not include revenue allocated to urban renewal agencies</t>
  </si>
  <si>
    <t>Budget &amp; Forgone Information (from 'L-2 Worksheet')</t>
  </si>
  <si>
    <t>(22)</t>
  </si>
  <si>
    <t>County Road &amp; Bridge</t>
  </si>
  <si>
    <t>Capital Project Name</t>
  </si>
  <si>
    <t>Capital Project
YTD</t>
  </si>
  <si>
    <t>District's Name:</t>
  </si>
  <si>
    <t>Column Subtotal:</t>
  </si>
  <si>
    <t>Exempt Funds</t>
  </si>
  <si>
    <t>Total</t>
  </si>
  <si>
    <t>Subtotal</t>
  </si>
  <si>
    <t>Bannock County</t>
  </si>
  <si>
    <t>Bear Lake County</t>
  </si>
  <si>
    <t>Benewah County</t>
  </si>
  <si>
    <t>Bingham County</t>
  </si>
  <si>
    <t>Boise County</t>
  </si>
  <si>
    <t>Bonner County</t>
  </si>
  <si>
    <t>Bonneville County</t>
  </si>
  <si>
    <t>Boundary County</t>
  </si>
  <si>
    <t>Caribou County</t>
  </si>
  <si>
    <t>Cassia County</t>
  </si>
  <si>
    <t>Franklin County</t>
  </si>
  <si>
    <t>Fremont County</t>
  </si>
  <si>
    <t>Gem County</t>
  </si>
  <si>
    <t>Idaho County</t>
  </si>
  <si>
    <t>Jefferson County</t>
  </si>
  <si>
    <t>Madison County</t>
  </si>
  <si>
    <t>Nez Perce County</t>
  </si>
  <si>
    <t>Owyhee County</t>
  </si>
  <si>
    <t>Payette County</t>
  </si>
  <si>
    <t>Teton County</t>
  </si>
  <si>
    <t>Valley County</t>
  </si>
  <si>
    <t>Washington County</t>
  </si>
  <si>
    <t>DistName</t>
  </si>
  <si>
    <t>Bannock</t>
  </si>
  <si>
    <t>Benewah</t>
  </si>
  <si>
    <t>Bingham</t>
  </si>
  <si>
    <t>Boise</t>
  </si>
  <si>
    <t>Bonner</t>
  </si>
  <si>
    <t>Bonneville</t>
  </si>
  <si>
    <t>Boundary</t>
  </si>
  <si>
    <t>Caribou</t>
  </si>
  <si>
    <t>Cassia</t>
  </si>
  <si>
    <t>Franklin</t>
  </si>
  <si>
    <t>Fremont</t>
  </si>
  <si>
    <t>Gem</t>
  </si>
  <si>
    <t>Idaho</t>
  </si>
  <si>
    <t>Jefferson</t>
  </si>
  <si>
    <t>Madison</t>
  </si>
  <si>
    <t>Owyhee</t>
  </si>
  <si>
    <t>Payette</t>
  </si>
  <si>
    <t>Teton</t>
  </si>
  <si>
    <t>Valley</t>
  </si>
  <si>
    <t>Washington</t>
  </si>
  <si>
    <t>NezPerce</t>
  </si>
  <si>
    <t>BearLake</t>
  </si>
  <si>
    <t>CoName</t>
  </si>
  <si>
    <t>CatName</t>
  </si>
  <si>
    <t>Ag Equipment Replacement</t>
  </si>
  <si>
    <t>Forgone Amount Section:</t>
  </si>
  <si>
    <t>NON-LEVIED FUNDS (must net zero)</t>
  </si>
  <si>
    <t>(24)</t>
  </si>
  <si>
    <t>(C) Increment Value of Post-2007 RAAs</t>
  </si>
  <si>
    <t>Net Value plus Post-2007 RAA Increment Only (A+C)</t>
  </si>
  <si>
    <t>Maximum Allowable Non-exempt Property Tax That Can Be Levied (Including Forgone Amount):</t>
  </si>
  <si>
    <t>(6a)</t>
  </si>
  <si>
    <t>(6b)</t>
  </si>
  <si>
    <t>County Road &amp; Bridge:</t>
  </si>
  <si>
    <t>County Road &amp; Bridge fund amount for the year indicated in line 1</t>
  </si>
  <si>
    <t>(7a)</t>
  </si>
  <si>
    <t>(7b)</t>
  </si>
  <si>
    <t>(8a)</t>
  </si>
  <si>
    <t>(8b)</t>
  </si>
  <si>
    <t>(9a)</t>
  </si>
  <si>
    <t>(9b)</t>
  </si>
  <si>
    <t>(12a)</t>
  </si>
  <si>
    <t>(12b)</t>
  </si>
  <si>
    <t>(13a)</t>
  </si>
  <si>
    <t>(13b)</t>
  </si>
  <si>
    <t>Total expiring Urban Renewal value for the County Road &amp; Bridge (100%)</t>
  </si>
  <si>
    <t>80% of expiring Urban Renewal value for the County Road &amp; Bridge</t>
  </si>
  <si>
    <t>(23)</t>
  </si>
  <si>
    <t>County Name:</t>
  </si>
  <si>
    <t>County's forgone balance (see 'Maximum Budget and Forgone Amount Worksheet')</t>
  </si>
  <si>
    <t>Forgone recovered for general purposes (not to exceed 1% increase)</t>
  </si>
  <si>
    <t>Forgone recovered for capital projects (not to exceed 3% increase)</t>
  </si>
  <si>
    <t>(26a)</t>
  </si>
  <si>
    <t>(26b)</t>
  </si>
  <si>
    <t>(28)</t>
  </si>
  <si>
    <t>New Construction Budget Increases (NOT including expiring Urban Renewal):</t>
  </si>
  <si>
    <t>Expiring Urban Renewal Budget Increases:</t>
  </si>
  <si>
    <t>Attach to your L-2 form.</t>
  </si>
  <si>
    <t>*Leave Blank if No U/R Increment added; 1 = All increment added; 2 = Post-2007 RAA increment added; 3 = Annexation increment added.</t>
  </si>
  <si>
    <t>^^This fund is not shared with the cities within your district.</t>
  </si>
  <si>
    <t>Clearwater County</t>
  </si>
  <si>
    <t>Shoshone County</t>
  </si>
  <si>
    <t>(25)</t>
  </si>
  <si>
    <t>(27a)</t>
  </si>
  <si>
    <t>(27b)</t>
  </si>
  <si>
    <t>(29)</t>
  </si>
  <si>
    <t>2023 Net Taxable Value+Sub-roll</t>
  </si>
  <si>
    <t>NewConstruction</t>
  </si>
  <si>
    <t>ExpiringUR</t>
  </si>
  <si>
    <t>SolarTaxPriorYear</t>
  </si>
  <si>
    <t>SolarTaxCurrentYear</t>
  </si>
  <si>
    <t>RecHE</t>
  </si>
  <si>
    <t>OtherReductions</t>
  </si>
  <si>
    <t>ForgoneRecovered_general</t>
  </si>
  <si>
    <t>ForgoneRecovered_capitalprojects</t>
  </si>
  <si>
    <t>NewConstructionBudgetIncrease</t>
  </si>
  <si>
    <t>8% Capped?</t>
  </si>
  <si>
    <t>GrowthLostTo8%Cap</t>
  </si>
  <si>
    <t>ExpiringUR_BudgetIncrease</t>
  </si>
  <si>
    <t>MaxNonExemptLevy</t>
  </si>
  <si>
    <t>Non-ExemptLeviedAmount</t>
  </si>
  <si>
    <t>ExemptLeviedAmount</t>
  </si>
  <si>
    <t>Other Revenue/HB292 Funds for Schools</t>
  </si>
  <si>
    <t>Replacements Listed</t>
  </si>
  <si>
    <t>2023RecoveredForgone</t>
  </si>
  <si>
    <t>2023ActualForgone</t>
  </si>
  <si>
    <t>2023ReservedForgone</t>
  </si>
  <si>
    <t>2013 Personal Property Replacement</t>
  </si>
  <si>
    <t>2022 Personal Property Replacement</t>
  </si>
  <si>
    <t>County R&amp;B Fund Amount (of the highest yr)</t>
  </si>
  <si>
    <t>Highest last 3 yrs including rep &amp; R&amp;B &amp; Indigent Reduction</t>
  </si>
  <si>
    <t>3% Budget Increase</t>
  </si>
  <si>
    <t>NCPrelimLevyRate</t>
  </si>
  <si>
    <t>Maximum Allowable Non-Exempt Property Tax Amount to be Levied:</t>
  </si>
  <si>
    <t>^A proportionate share of the property tax portion of this fund is shared with each city within your district.</t>
  </si>
  <si>
    <t>Levy Rate Calculation Worksheet</t>
  </si>
  <si>
    <t>Total Replacements (for balancing purposes; line 24 from "L-2 Worksheet")</t>
  </si>
  <si>
    <t>NetTaxableValueForLevyRateCalculation</t>
  </si>
  <si>
    <t>IncrementValue</t>
  </si>
  <si>
    <t>Post2007IncrementValue</t>
  </si>
  <si>
    <t>NonExemptLevyRate</t>
  </si>
  <si>
    <t>ExemptLevyRate</t>
  </si>
  <si>
    <t>TotalLevyRate</t>
  </si>
  <si>
    <t>Printed Name</t>
  </si>
  <si>
    <t>Highest Non-Exempt P-Tax Budget + P-Tax Replacement (from the 'Maximum Budget and Forgone Amount Worksheet')*                                             
Including County Road &amp; Bridge fund (Reduced by Indigent Public Defense Levied Amount for the Applicable Year)</t>
  </si>
  <si>
    <t>2023 Operating Property Value:</t>
  </si>
  <si>
    <t>2024 Net Taxable Value of Real &amp; Personal Property (Including Estimated Sub-Roll):</t>
  </si>
  <si>
    <t>2024 New Construction Roll Values:</t>
  </si>
  <si>
    <t>Total expiring Urban Renewal value for the County (100%)</t>
  </si>
  <si>
    <t>80% of expiring Urban Renewal value for the County</t>
  </si>
  <si>
    <t>2024 Dollar Certification of Budget Request to Board of County Commissioners L-2</t>
  </si>
  <si>
    <t>Solar Farm Tax:</t>
  </si>
  <si>
    <t>Enter the Solar Farm Tax received in the current year (7/1/23 - 6/30/24)</t>
  </si>
  <si>
    <t>(5a)</t>
  </si>
  <si>
    <t>(5b)</t>
  </si>
  <si>
    <t>(10)</t>
  </si>
  <si>
    <t>2024 New construction preliminary levy rate for County minus County Road &amp; Bridge;                                                      (line 1 - line 2 + line 3) divided by (line 5a + line 6a)</t>
  </si>
  <si>
    <t>2024 New construction preliminary levy rate for County Road &amp; Bridge;                                                                                 (line 2 + line 4) divided by (line 5b + line 6b)</t>
  </si>
  <si>
    <t>2024 New construction allowable budget increase for County minus County Road &amp; Bridge;                                                      (multiply line 7a by line 8a)</t>
  </si>
  <si>
    <t>2024 New construction allowable budget increase for County Road &amp; Bridge;                                                      (multiply line 7b by line 8b)</t>
  </si>
  <si>
    <t>Total new construction roll budget increase (line 9a + line 9b)</t>
  </si>
  <si>
    <t>(11a)</t>
  </si>
  <si>
    <t>(11b)</t>
  </si>
  <si>
    <t>(14)</t>
  </si>
  <si>
    <t>Total budget increase from expiring Urban Renewal (line 13a + line 13b)</t>
  </si>
  <si>
    <t>Expiring Urban Renewal budget increase for County Road &amp; Bridge                                                                 (line 12b multiplied by line 8b)</t>
  </si>
  <si>
    <t>Expiring Urban Renewal budget increase for County minus County Road &amp; Bridge                                      (line 12a multiplied by line 8a)</t>
  </si>
  <si>
    <t>Total uncapped budget growth potential (Add lines 1+3+4+10+14)</t>
  </si>
  <si>
    <t>(15a)</t>
  </si>
  <si>
    <t>(15b)</t>
  </si>
  <si>
    <t>(16)</t>
  </si>
  <si>
    <t>Total capped growth (max 8%) (line 1 X 1.08 + line 14)</t>
  </si>
  <si>
    <t>2023CountyRoad&amp;Bridge_OperatingProperty</t>
  </si>
  <si>
    <t>2023 Forgone</t>
  </si>
  <si>
    <t>2023SolarTax</t>
  </si>
  <si>
    <t>Countywide</t>
  </si>
  <si>
    <t>2023County_OperatingProperty</t>
  </si>
  <si>
    <t>Maximum forgone allowed to be recovered for general purposes (up to 1% of line 16)</t>
  </si>
  <si>
    <t>Maximum forgone allowed to be recovered for capital projects (up to 3% of line 16)</t>
  </si>
  <si>
    <t>Property Tax Replacement Plus Solar (Line 22 + Line 24 of 'L-2 Worksheet')</t>
  </si>
  <si>
    <t>Solar Farm Tax received in the prior year (7/1/22 - 6/30/23)</t>
  </si>
  <si>
    <t>Yearly amount of the agricultural equipment replacement money</t>
  </si>
  <si>
    <t>Yearly amount of the 2013 personal property replacement money</t>
  </si>
  <si>
    <t>Yearly amount of the 2022 personal property replacement money</t>
  </si>
  <si>
    <t>Enter the total recovered Homeowner's Exemption property tax</t>
  </si>
  <si>
    <t>Total of lines 17 thru 21</t>
  </si>
  <si>
    <t>Additional revenues to be subtracted from levying authority:</t>
  </si>
  <si>
    <t>Allowable Base Budget Calculation:</t>
  </si>
  <si>
    <t>Enter other reductions reported in columns 3 and 4 of Recovered/Recaptured List</t>
  </si>
  <si>
    <t>2024 L-2 Worksheet</t>
  </si>
  <si>
    <t>New Construction, Annexation, &amp; Expiring Urban Renewal Allowable Budget Increases Calculation:</t>
  </si>
  <si>
    <t>Up to 3% Base Budget Growth for County minus County Road &amp; Bridge (line 1 minus line 2)</t>
  </si>
  <si>
    <t>Up to 3% Base Budget Growth for County Road &amp; Bridge fund (line 2)</t>
  </si>
  <si>
    <t>(3a)</t>
  </si>
  <si>
    <t>(4a)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</si>
</sst>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5" formatCode="&quot;$&quot;#,##0_);\(&quot;$&quot;#,##0\)"/>
    <numFmt numFmtId="42" formatCode="_(&quot;$&quot;* #,##0_);_(&quot;$&quot;* \(#,##0\);_(&quot;$&quot;* &quot;-&quot;_);_(@_)"/>
    <numFmt numFmtId="44" formatCode="_(&quot;$&quot;* #,##0.00_);_(&quot;$&quot;* \(#,##0.00\);_(&quot;$&quot;* &quot;-&quot;??_);_(@_)"/>
    <numFmt numFmtId="43" formatCode="_(* #,##0.00_);_(* \(#,##0.00\);_(* &quot;-&quot;??_);_(@_)"/>
    <numFmt numFmtId="164" formatCode="&quot;$&quot;#,##0"/>
    <numFmt numFmtId="165" formatCode="_(* #,##0_);_(* \(#,##0\);_(* &quot;-&quot;??_);_(@_)"/>
    <numFmt numFmtId="166" formatCode="&quot;District Name:&quot;\ #"/>
    <numFmt numFmtId="167" formatCode="0.000000000"/>
    <numFmt numFmtId="168" formatCode="_(&quot;$&quot;* #,##0_);_(&quot;$&quot;* \(#,##0\);_(&quot;$&quot;* &quot;-&quot;??_);_(@_)"/>
    <numFmt numFmtId="169" formatCode="yyyy"/>
    <numFmt numFmtId="170" formatCode="m/d/yyyy;@"/>
    <numFmt numFmtId="171" formatCode="0.000%"/>
    <numFmt numFmtId="172" formatCode="&quot;Max Non-exempt P-tax Budget Less Solar: &quot;\ &quot;$&quot;#,##0"/>
    <numFmt numFmtId="173" formatCode="&quot;Forgone Balance: &quot;\ &quot;$&quot;#,##0"/>
    <numFmt numFmtId="174" formatCode="&quot;U/R Key Code: (&quot;#&quot;)&quot;"/>
    <numFmt numFmtId="175" formatCode="#,##0.000000000_);\(#,##0.000000000\)"/>
    <numFmt numFmtId="176" formatCode="_(* #,##0.000000000_);_(* \(#,##0.000000000\);_(* &quot;-&quot;??_);_(@_)"/>
    <numFmt numFmtId="177" formatCode="0.0%"/>
  </numFmts>
  <fonts count="14" x14ac:knownFonts="1">
    <font>
      <sz val="12"/>
      <color theme="1"/>
      <name val="Calibri"/>
      <family val="2"/>
      <scheme val="minor"/>
    </font>
    <font>
      <u/>
      <sz val="12"/>
      <color theme="10"/>
      <name val="Calibri"/>
      <family val="2"/>
      <scheme val="minor"/>
    </font>
    <font>
      <u/>
      <sz val="12"/>
      <color theme="11"/>
      <name val="Calibri"/>
      <family val="2"/>
      <scheme val="minor"/>
    </font>
    <font>
      <sz val="12"/>
      <color theme="1"/>
      <name val="Calibri"/>
      <family val="2"/>
    </font>
    <font>
      <b/>
      <sz val="12"/>
      <color theme="1"/>
      <name val="Calibri"/>
      <family val="2"/>
    </font>
    <font>
      <sz val="12"/>
      <name val="Times New Roman"/>
      <family val="1"/>
    </font>
    <font>
      <sz val="12"/>
      <name val="Calibri"/>
      <family val="2"/>
    </font>
    <font>
      <sz val="12"/>
      <color theme="1"/>
      <name val="Calibri"/>
      <family val="2"/>
      <scheme val="minor"/>
    </font>
    <font>
      <b/>
      <sz val="12"/>
      <name val="Calibri"/>
      <family val="2"/>
    </font>
    <font>
      <i/>
      <u/>
      <sz val="12"/>
      <name val="Calibri"/>
      <family val="2"/>
    </font>
    <font>
      <u/>
      <sz val="12"/>
      <name val="Calibri"/>
      <family val="2"/>
    </font>
    <font>
      <b/>
      <sz val="14"/>
      <name val="Calibri"/>
      <family val="2"/>
    </font>
    <font>
      <b/>
      <sz val="18"/>
      <name val="Calibri"/>
      <family val="2"/>
    </font>
    <font>
      <sz val="12"/>
      <name val="Calibri Light"/>
      <family val="2"/>
      <scheme val="major"/>
    </font>
  </fonts>
  <fills count="11">
    <fill>
      <patternFill patternType="none"/>
    </fill>
    <fill>
      <patternFill patternType="gray125"/>
    </fill>
    <fill>
      <patternFill patternType="solid">
        <fgColor theme="0"/>
        <bgColor indexed="64"/>
      </patternFill>
    </fill>
    <fill>
      <patternFill patternType="solid">
        <fgColor indexed="43"/>
        <bgColor indexed="64"/>
      </patternFill>
    </fill>
    <fill>
      <patternFill patternType="solid">
        <fgColor indexed="22"/>
        <bgColor indexed="64"/>
      </patternFill>
    </fill>
    <fill>
      <patternFill patternType="solid">
        <fgColor rgb="FFFFFF99"/>
        <bgColor indexed="64"/>
      </patternFill>
    </fill>
    <fill>
      <patternFill patternType="solid">
        <fgColor rgb="FFFFFF00"/>
        <bgColor indexed="64"/>
      </patternFill>
    </fill>
    <fill>
      <patternFill patternType="solid">
        <fgColor theme="5" tint="0.79998168889431442"/>
        <bgColor indexed="64"/>
      </patternFill>
    </fill>
    <fill>
      <patternFill patternType="solid">
        <fgColor rgb="FFC0C0C0"/>
        <bgColor indexed="64"/>
      </patternFill>
    </fill>
    <fill>
      <patternFill patternType="solid">
        <fgColor theme="9" tint="0.59999389629810485"/>
        <bgColor indexed="64"/>
      </patternFill>
    </fill>
    <fill>
      <patternFill patternType="solid">
        <fgColor rgb="FFFCE4D6"/>
        <bgColor indexed="64"/>
      </patternFill>
    </fill>
  </fills>
  <borders count="85">
    <border>
      <left/>
      <right/>
      <top/>
      <bottom/>
      <diagonal/>
    </border>
    <border>
      <left style="thin">
        <color auto="1"/>
      </left>
      <right style="thin">
        <color auto="1"/>
      </right>
      <top style="thin">
        <color auto="1"/>
      </top>
      <bottom style="thin">
        <color auto="1"/>
      </bottom>
      <diagonal/>
    </border>
    <border>
      <left style="medium">
        <color auto="1"/>
      </left>
      <right/>
      <top/>
      <bottom/>
      <diagonal/>
    </border>
    <border>
      <left/>
      <right style="medium">
        <color auto="1"/>
      </right>
      <top/>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style="medium">
        <color auto="1"/>
      </right>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right/>
      <top style="medium">
        <color auto="1"/>
      </top>
      <bottom/>
      <diagonal/>
    </border>
    <border>
      <left/>
      <right/>
      <top/>
      <bottom style="medium">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top style="thin">
        <color auto="1"/>
      </top>
      <bottom style="thin">
        <color auto="1"/>
      </bottom>
      <diagonal/>
    </border>
    <border>
      <left style="thin">
        <color auto="1"/>
      </left>
      <right style="medium">
        <color auto="1"/>
      </right>
      <top/>
      <bottom style="thin">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thin">
        <color auto="1"/>
      </right>
      <top style="medium">
        <color indexed="64"/>
      </top>
      <bottom style="thin">
        <color auto="1"/>
      </bottom>
      <diagonal/>
    </border>
    <border>
      <left style="thin">
        <color auto="1"/>
      </left>
      <right style="medium">
        <color indexed="64"/>
      </right>
      <top/>
      <bottom style="medium">
        <color indexed="64"/>
      </bottom>
      <diagonal/>
    </border>
    <border>
      <left style="thin">
        <color auto="1"/>
      </left>
      <right style="thin">
        <color auto="1"/>
      </right>
      <top/>
      <bottom style="medium">
        <color indexed="64"/>
      </bottom>
      <diagonal/>
    </border>
    <border>
      <left/>
      <right style="thin">
        <color auto="1"/>
      </right>
      <top/>
      <bottom style="medium">
        <color auto="1"/>
      </bottom>
      <diagonal/>
    </border>
    <border>
      <left/>
      <right/>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medium">
        <color auto="1"/>
      </left>
      <right/>
      <top/>
      <bottom style="thin">
        <color auto="1"/>
      </bottom>
      <diagonal/>
    </border>
    <border>
      <left/>
      <right style="medium">
        <color auto="1"/>
      </right>
      <top/>
      <bottom style="thin">
        <color auto="1"/>
      </bottom>
      <diagonal/>
    </border>
    <border>
      <left/>
      <right style="thin">
        <color auto="1"/>
      </right>
      <top/>
      <bottom style="thin">
        <color auto="1"/>
      </bottom>
      <diagonal/>
    </border>
    <border>
      <left style="thin">
        <color indexed="64"/>
      </left>
      <right style="thin">
        <color auto="1"/>
      </right>
      <top/>
      <bottom style="thin">
        <color auto="1"/>
      </bottom>
      <diagonal/>
    </border>
    <border>
      <left style="thin">
        <color indexed="64"/>
      </left>
      <right/>
      <top/>
      <bottom style="medium">
        <color auto="1"/>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thin">
        <color indexed="64"/>
      </top>
      <bottom style="medium">
        <color indexed="64"/>
      </bottom>
      <diagonal/>
    </border>
    <border>
      <left style="thin">
        <color auto="1"/>
      </left>
      <right style="thin">
        <color auto="1"/>
      </right>
      <top style="thin">
        <color auto="1"/>
      </top>
      <bottom style="medium">
        <color indexed="64"/>
      </bottom>
      <diagonal/>
    </border>
    <border>
      <left style="thin">
        <color indexed="64"/>
      </left>
      <right style="thin">
        <color auto="1"/>
      </right>
      <top/>
      <bottom/>
      <diagonal/>
    </border>
    <border>
      <left style="thin">
        <color auto="1"/>
      </left>
      <right style="medium">
        <color auto="1"/>
      </right>
      <top/>
      <bottom/>
      <diagonal/>
    </border>
    <border>
      <left style="thin">
        <color indexed="64"/>
      </left>
      <right style="thin">
        <color auto="1"/>
      </right>
      <top style="medium">
        <color indexed="64"/>
      </top>
      <bottom style="thin">
        <color auto="1"/>
      </bottom>
      <diagonal/>
    </border>
    <border>
      <left/>
      <right style="medium">
        <color indexed="64"/>
      </right>
      <top style="medium">
        <color indexed="64"/>
      </top>
      <bottom style="thin">
        <color auto="1"/>
      </bottom>
      <diagonal/>
    </border>
    <border>
      <left style="medium">
        <color auto="1"/>
      </left>
      <right/>
      <top style="thin">
        <color auto="1"/>
      </top>
      <bottom/>
      <diagonal/>
    </border>
    <border>
      <left/>
      <right style="thin">
        <color auto="1"/>
      </right>
      <top style="thin">
        <color auto="1"/>
      </top>
      <bottom/>
      <diagonal/>
    </border>
    <border>
      <left/>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style="medium">
        <color auto="1"/>
      </left>
      <right style="thin">
        <color auto="1"/>
      </right>
      <top style="medium">
        <color auto="1"/>
      </top>
      <bottom style="thin">
        <color indexed="64"/>
      </bottom>
      <diagonal/>
    </border>
    <border>
      <left style="medium">
        <color auto="1"/>
      </left>
      <right style="thin">
        <color indexed="64"/>
      </right>
      <top/>
      <bottom style="thin">
        <color auto="1"/>
      </bottom>
      <diagonal/>
    </border>
    <border>
      <left style="medium">
        <color auto="1"/>
      </left>
      <right style="thin">
        <color indexed="64"/>
      </right>
      <top/>
      <bottom style="medium">
        <color auto="1"/>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auto="1"/>
      </left>
      <right/>
      <top/>
      <bottom/>
      <diagonal/>
    </border>
    <border>
      <left style="medium">
        <color indexed="64"/>
      </left>
      <right style="thin">
        <color auto="1"/>
      </right>
      <top style="thin">
        <color auto="1"/>
      </top>
      <bottom style="medium">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bottom/>
      <diagonal/>
    </border>
    <border>
      <left/>
      <right style="medium">
        <color auto="1"/>
      </right>
      <top style="thin">
        <color auto="1"/>
      </top>
      <bottom/>
      <diagonal/>
    </border>
    <border>
      <left style="thin">
        <color indexed="64"/>
      </left>
      <right style="thin">
        <color indexed="64"/>
      </right>
      <top style="medium">
        <color auto="1"/>
      </top>
      <bottom style="medium">
        <color auto="1"/>
      </bottom>
      <diagonal/>
    </border>
    <border>
      <left style="thin">
        <color indexed="64"/>
      </left>
      <right/>
      <top style="medium">
        <color auto="1"/>
      </top>
      <bottom style="medium">
        <color auto="1"/>
      </bottom>
      <diagonal/>
    </border>
    <border>
      <left/>
      <right style="thin">
        <color indexed="64"/>
      </right>
      <top style="medium">
        <color auto="1"/>
      </top>
      <bottom style="medium">
        <color auto="1"/>
      </bottom>
      <diagonal/>
    </border>
    <border>
      <left style="medium">
        <color indexed="64"/>
      </left>
      <right style="thin">
        <color auto="1"/>
      </right>
      <top style="thin">
        <color auto="1"/>
      </top>
      <bottom/>
      <diagonal/>
    </border>
    <border>
      <left style="medium">
        <color indexed="64"/>
      </left>
      <right style="thin">
        <color auto="1"/>
      </right>
      <top style="medium">
        <color indexed="64"/>
      </top>
      <bottom style="medium">
        <color indexed="64"/>
      </bottom>
      <diagonal/>
    </border>
    <border>
      <left style="medium">
        <color indexed="64"/>
      </left>
      <right style="thin">
        <color auto="1"/>
      </right>
      <top/>
      <bottom/>
      <diagonal/>
    </border>
    <border>
      <left style="medium">
        <color auto="1"/>
      </left>
      <right style="thin">
        <color auto="1"/>
      </right>
      <top style="thin">
        <color auto="1"/>
      </top>
      <bottom style="double">
        <color indexed="64"/>
      </bottom>
      <diagonal/>
    </border>
    <border>
      <left style="thin">
        <color auto="1"/>
      </left>
      <right style="thin">
        <color auto="1"/>
      </right>
      <top style="thin">
        <color auto="1"/>
      </top>
      <bottom style="double">
        <color indexed="64"/>
      </bottom>
      <diagonal/>
    </border>
    <border>
      <left style="thin">
        <color auto="1"/>
      </left>
      <right style="medium">
        <color auto="1"/>
      </right>
      <top style="thin">
        <color auto="1"/>
      </top>
      <bottom style="double">
        <color indexed="64"/>
      </bottom>
      <diagonal/>
    </border>
    <border>
      <left/>
      <right style="thin">
        <color auto="1"/>
      </right>
      <top style="thin">
        <color auto="1"/>
      </top>
      <bottom style="double">
        <color indexed="64"/>
      </bottom>
      <diagonal/>
    </border>
    <border>
      <left style="thin">
        <color auto="1"/>
      </left>
      <right/>
      <top style="double">
        <color indexed="64"/>
      </top>
      <bottom style="medium">
        <color indexed="64"/>
      </bottom>
      <diagonal/>
    </border>
    <border>
      <left/>
      <right/>
      <top style="double">
        <color indexed="64"/>
      </top>
      <bottom style="medium">
        <color indexed="64"/>
      </bottom>
      <diagonal/>
    </border>
    <border>
      <left style="thin">
        <color auto="1"/>
      </left>
      <right/>
      <top style="medium">
        <color auto="1"/>
      </top>
      <bottom style="thin">
        <color auto="1"/>
      </bottom>
      <diagonal/>
    </border>
    <border>
      <left/>
      <right style="medium">
        <color indexed="64"/>
      </right>
      <top style="double">
        <color indexed="64"/>
      </top>
      <bottom style="medium">
        <color indexed="64"/>
      </bottom>
      <diagonal/>
    </border>
    <border>
      <left style="medium">
        <color auto="1"/>
      </left>
      <right/>
      <top style="thin">
        <color auto="1"/>
      </top>
      <bottom style="double">
        <color indexed="64"/>
      </bottom>
      <diagonal/>
    </border>
    <border>
      <left style="medium">
        <color auto="1"/>
      </left>
      <right style="thin">
        <color auto="1"/>
      </right>
      <top/>
      <bottom style="double">
        <color indexed="64"/>
      </bottom>
      <diagonal/>
    </border>
    <border>
      <left style="thin">
        <color auto="1"/>
      </left>
      <right style="thin">
        <color auto="1"/>
      </right>
      <top/>
      <bottom style="double">
        <color indexed="64"/>
      </bottom>
      <diagonal/>
    </border>
    <border>
      <left style="thin">
        <color indexed="64"/>
      </left>
      <right/>
      <top/>
      <bottom style="double">
        <color indexed="64"/>
      </bottom>
      <diagonal/>
    </border>
    <border>
      <left/>
      <right style="thin">
        <color auto="1"/>
      </right>
      <top/>
      <bottom style="double">
        <color indexed="64"/>
      </bottom>
      <diagonal/>
    </border>
    <border>
      <left/>
      <right style="medium">
        <color auto="1"/>
      </right>
      <top/>
      <bottom style="double">
        <color indexed="64"/>
      </bottom>
      <diagonal/>
    </border>
    <border>
      <left style="medium">
        <color indexed="64"/>
      </left>
      <right style="medium">
        <color indexed="64"/>
      </right>
      <top style="medium">
        <color indexed="64"/>
      </top>
      <bottom style="medium">
        <color auto="1"/>
      </bottom>
      <diagonal/>
    </border>
    <border>
      <left style="thin">
        <color indexed="64"/>
      </left>
      <right style="thin">
        <color auto="1"/>
      </right>
      <top style="medium">
        <color indexed="64"/>
      </top>
      <bottom/>
      <diagonal/>
    </border>
    <border>
      <left style="thin">
        <color indexed="64"/>
      </left>
      <right/>
      <top style="thin">
        <color auto="1"/>
      </top>
      <bottom style="double">
        <color auto="1"/>
      </bottom>
      <diagonal/>
    </border>
    <border>
      <left/>
      <right style="medium">
        <color auto="1"/>
      </right>
      <top style="thin">
        <color auto="1"/>
      </top>
      <bottom style="double">
        <color auto="1"/>
      </bottom>
      <diagonal/>
    </border>
    <border>
      <left/>
      <right style="thin">
        <color auto="1"/>
      </right>
      <top style="medium">
        <color indexed="64"/>
      </top>
      <bottom/>
      <diagonal/>
    </border>
  </borders>
  <cellStyleXfs count="125">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43" fontId="5" fillId="0" borderId="0" applyFon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5" fillId="0" borderId="0"/>
    <xf numFmtId="43" fontId="5" fillId="0" borderId="0" applyFont="0" applyFill="0" applyBorder="0" applyAlignment="0" applyProtection="0"/>
    <xf numFmtId="44" fontId="7"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cellStyleXfs>
  <cellXfs count="526">
    <xf numFmtId="0" fontId="0" fillId="0" borderId="0" xfId="0"/>
    <xf numFmtId="0" fontId="5" fillId="0" borderId="0" xfId="114"/>
    <xf numFmtId="165" fontId="5" fillId="0" borderId="0" xfId="114" applyNumberFormat="1"/>
    <xf numFmtId="0" fontId="6" fillId="0" borderId="0" xfId="114" applyFont="1"/>
    <xf numFmtId="169" fontId="6" fillId="0" borderId="0" xfId="114" applyNumberFormat="1" applyFont="1"/>
    <xf numFmtId="0" fontId="6" fillId="0" borderId="0" xfId="118" applyFont="1"/>
    <xf numFmtId="0" fontId="8" fillId="0" borderId="0" xfId="118" applyFont="1"/>
    <xf numFmtId="0" fontId="8" fillId="0" borderId="0" xfId="114" applyFont="1"/>
    <xf numFmtId="0" fontId="6" fillId="0" borderId="0" xfId="114" applyFont="1" applyAlignment="1">
      <alignment horizontal="right"/>
    </xf>
    <xf numFmtId="0" fontId="6" fillId="7" borderId="0" xfId="114" applyFont="1" applyFill="1" applyAlignment="1">
      <alignment vertical="center" wrapText="1"/>
    </xf>
    <xf numFmtId="168" fontId="3" fillId="0" borderId="0" xfId="119" applyNumberFormat="1" applyFont="1" applyFill="1" applyBorder="1"/>
    <xf numFmtId="9" fontId="3" fillId="0" borderId="0" xfId="117" applyFont="1" applyFill="1" applyBorder="1" applyAlignment="1">
      <alignment horizontal="center"/>
    </xf>
    <xf numFmtId="0" fontId="6" fillId="0" borderId="0" xfId="114" applyFont="1" applyAlignment="1">
      <alignment horizontal="right" wrapText="1"/>
    </xf>
    <xf numFmtId="0" fontId="6" fillId="2" borderId="1" xfId="114" applyFont="1" applyFill="1" applyBorder="1" applyAlignment="1">
      <alignment horizontal="center"/>
    </xf>
    <xf numFmtId="0" fontId="4" fillId="2" borderId="0" xfId="114" applyFont="1" applyFill="1" applyAlignment="1">
      <alignment horizontal="center" vertical="center"/>
    </xf>
    <xf numFmtId="0" fontId="3" fillId="2" borderId="0" xfId="0" applyFont="1" applyFill="1"/>
    <xf numFmtId="0" fontId="6" fillId="2" borderId="40" xfId="0" applyFont="1" applyFill="1" applyBorder="1"/>
    <xf numFmtId="0" fontId="8" fillId="2" borderId="0" xfId="0" applyFont="1" applyFill="1"/>
    <xf numFmtId="9" fontId="3" fillId="2" borderId="0" xfId="117" applyFont="1" applyFill="1" applyBorder="1" applyAlignment="1" applyProtection="1">
      <alignment horizontal="center"/>
    </xf>
    <xf numFmtId="0" fontId="4" fillId="2" borderId="0" xfId="114" applyFont="1" applyFill="1" applyAlignment="1">
      <alignment horizontal="center" vertical="top" wrapText="1"/>
    </xf>
    <xf numFmtId="0" fontId="4" fillId="2" borderId="0" xfId="114" applyFont="1" applyFill="1" applyAlignment="1">
      <alignment horizontal="center" vertical="center" wrapText="1"/>
    </xf>
    <xf numFmtId="0" fontId="4" fillId="5" borderId="45" xfId="114" applyFont="1" applyFill="1" applyBorder="1" applyAlignment="1">
      <alignment horizontal="center" wrapText="1"/>
    </xf>
    <xf numFmtId="164" fontId="3" fillId="2" borderId="32" xfId="0" applyNumberFormat="1" applyFont="1" applyFill="1" applyBorder="1" applyAlignment="1">
      <alignment horizontal="right"/>
    </xf>
    <xf numFmtId="164" fontId="3" fillId="2" borderId="32" xfId="116" applyNumberFormat="1" applyFont="1" applyFill="1" applyBorder="1" applyAlignment="1" applyProtection="1">
      <alignment horizontal="right"/>
    </xf>
    <xf numFmtId="164" fontId="3" fillId="2" borderId="15" xfId="116" applyNumberFormat="1" applyFont="1" applyFill="1" applyBorder="1" applyAlignment="1" applyProtection="1">
      <alignment horizontal="right"/>
    </xf>
    <xf numFmtId="164" fontId="3" fillId="2" borderId="1" xfId="0" applyNumberFormat="1" applyFont="1" applyFill="1" applyBorder="1" applyAlignment="1">
      <alignment horizontal="right"/>
    </xf>
    <xf numFmtId="164" fontId="3" fillId="2" borderId="1" xfId="116" applyNumberFormat="1" applyFont="1" applyFill="1" applyBorder="1" applyAlignment="1" applyProtection="1">
      <alignment horizontal="right"/>
    </xf>
    <xf numFmtId="164" fontId="3" fillId="2" borderId="4" xfId="116" applyNumberFormat="1" applyFont="1" applyFill="1" applyBorder="1" applyAlignment="1" applyProtection="1">
      <alignment horizontal="right"/>
    </xf>
    <xf numFmtId="0" fontId="8" fillId="3" borderId="1" xfId="120" applyFont="1" applyFill="1" applyBorder="1" applyAlignment="1">
      <alignment horizontal="center"/>
    </xf>
    <xf numFmtId="164" fontId="6" fillId="2" borderId="1" xfId="122" applyNumberFormat="1" applyFont="1" applyFill="1" applyBorder="1" applyProtection="1"/>
    <xf numFmtId="0" fontId="8" fillId="2" borderId="13" xfId="114" applyFont="1" applyFill="1" applyBorder="1"/>
    <xf numFmtId="164" fontId="6" fillId="2" borderId="4" xfId="122" applyNumberFormat="1" applyFont="1" applyFill="1" applyBorder="1" applyProtection="1"/>
    <xf numFmtId="167" fontId="6" fillId="2" borderId="1" xfId="114" applyNumberFormat="1" applyFont="1" applyFill="1" applyBorder="1"/>
    <xf numFmtId="37" fontId="8" fillId="2" borderId="24" xfId="65" applyNumberFormat="1" applyFont="1" applyFill="1" applyBorder="1" applyProtection="1"/>
    <xf numFmtId="164" fontId="3" fillId="2" borderId="15" xfId="0" applyNumberFormat="1" applyFont="1" applyFill="1" applyBorder="1" applyAlignment="1">
      <alignment horizontal="right"/>
    </xf>
    <xf numFmtId="164" fontId="3" fillId="2" borderId="67" xfId="0" applyNumberFormat="1" applyFont="1" applyFill="1" applyBorder="1" applyAlignment="1">
      <alignment horizontal="right"/>
    </xf>
    <xf numFmtId="164" fontId="3" fillId="2" borderId="67" xfId="116" applyNumberFormat="1" applyFont="1" applyFill="1" applyBorder="1" applyAlignment="1" applyProtection="1">
      <alignment horizontal="right"/>
    </xf>
    <xf numFmtId="164" fontId="3" fillId="2" borderId="68" xfId="116" applyNumberFormat="1" applyFont="1" applyFill="1" applyBorder="1" applyAlignment="1" applyProtection="1">
      <alignment horizontal="right"/>
    </xf>
    <xf numFmtId="174" fontId="8" fillId="2" borderId="37" xfId="114" quotePrefix="1" applyNumberFormat="1" applyFont="1" applyFill="1" applyBorder="1" applyAlignment="1">
      <alignment horizontal="center"/>
    </xf>
    <xf numFmtId="174" fontId="8" fillId="2" borderId="7" xfId="114" quotePrefix="1" applyNumberFormat="1" applyFont="1" applyFill="1" applyBorder="1" applyAlignment="1">
      <alignment horizontal="center"/>
    </xf>
    <xf numFmtId="0" fontId="6" fillId="2" borderId="0" xfId="114" applyFont="1" applyFill="1" applyAlignment="1">
      <alignment horizontal="left"/>
    </xf>
    <xf numFmtId="0" fontId="6" fillId="0" borderId="0" xfId="114" applyFont="1" applyAlignment="1">
      <alignment horizontal="left"/>
    </xf>
    <xf numFmtId="0" fontId="6" fillId="8" borderId="28" xfId="114" applyFont="1" applyFill="1" applyBorder="1"/>
    <xf numFmtId="0" fontId="8" fillId="7" borderId="0" xfId="114" applyFont="1" applyFill="1" applyAlignment="1">
      <alignment horizontal="right" vertical="center" wrapText="1"/>
    </xf>
    <xf numFmtId="164" fontId="10" fillId="7" borderId="0" xfId="114" applyNumberFormat="1" applyFont="1" applyFill="1" applyAlignment="1">
      <alignment horizontal="left" vertical="center" wrapText="1"/>
    </xf>
    <xf numFmtId="0" fontId="8" fillId="7" borderId="58" xfId="114" applyFont="1" applyFill="1" applyBorder="1" applyAlignment="1">
      <alignment horizontal="right" vertical="center" wrapText="1"/>
    </xf>
    <xf numFmtId="0" fontId="6" fillId="0" borderId="21" xfId="114" applyFont="1" applyBorder="1"/>
    <xf numFmtId="0" fontId="6" fillId="2" borderId="4" xfId="114" applyFont="1" applyFill="1" applyBorder="1" applyAlignment="1">
      <alignment horizontal="center"/>
    </xf>
    <xf numFmtId="164" fontId="6" fillId="2" borderId="4" xfId="114" applyNumberFormat="1" applyFont="1" applyFill="1" applyBorder="1" applyAlignment="1">
      <alignment vertical="center" wrapText="1"/>
    </xf>
    <xf numFmtId="171" fontId="3" fillId="2" borderId="1" xfId="117" applyNumberFormat="1" applyFont="1" applyFill="1" applyBorder="1" applyProtection="1"/>
    <xf numFmtId="0" fontId="3" fillId="2" borderId="4" xfId="114" applyFont="1" applyFill="1" applyBorder="1" applyAlignment="1">
      <alignment horizontal="center"/>
    </xf>
    <xf numFmtId="0" fontId="3" fillId="2" borderId="20" xfId="0" applyFont="1" applyFill="1" applyBorder="1"/>
    <xf numFmtId="164" fontId="6" fillId="9" borderId="1" xfId="65" applyNumberFormat="1" applyFont="1" applyFill="1" applyBorder="1" applyProtection="1">
      <protection locked="0"/>
    </xf>
    <xf numFmtId="164" fontId="6" fillId="9" borderId="1" xfId="65" applyNumberFormat="1" applyFont="1" applyFill="1" applyBorder="1" applyAlignment="1" applyProtection="1">
      <alignment horizontal="center" wrapText="1"/>
      <protection locked="0"/>
    </xf>
    <xf numFmtId="0" fontId="6" fillId="9" borderId="1" xfId="114" applyFont="1" applyFill="1" applyBorder="1" applyProtection="1">
      <protection locked="0"/>
    </xf>
    <xf numFmtId="164" fontId="6" fillId="9" borderId="12" xfId="114" applyNumberFormat="1" applyFont="1" applyFill="1" applyBorder="1" applyProtection="1">
      <protection locked="0"/>
    </xf>
    <xf numFmtId="164" fontId="6" fillId="9" borderId="7" xfId="114" applyNumberFormat="1" applyFont="1" applyFill="1" applyBorder="1" applyProtection="1">
      <protection locked="0"/>
    </xf>
    <xf numFmtId="164" fontId="6" fillId="9" borderId="1" xfId="114" applyNumberFormat="1" applyFont="1" applyFill="1" applyBorder="1" applyAlignment="1" applyProtection="1">
      <alignment horizontal="center"/>
      <protection locked="0"/>
    </xf>
    <xf numFmtId="164" fontId="3" fillId="9" borderId="1" xfId="119" applyNumberFormat="1" applyFont="1" applyFill="1" applyBorder="1" applyProtection="1">
      <protection locked="0"/>
    </xf>
    <xf numFmtId="164" fontId="3" fillId="9" borderId="15" xfId="116" applyNumberFormat="1" applyFont="1" applyFill="1" applyBorder="1" applyProtection="1">
      <protection locked="0"/>
    </xf>
    <xf numFmtId="164" fontId="3" fillId="9" borderId="4" xfId="116" applyNumberFormat="1" applyFont="1" applyFill="1" applyBorder="1" applyProtection="1">
      <protection locked="0"/>
    </xf>
    <xf numFmtId="164" fontId="3" fillId="9" borderId="7" xfId="116" applyNumberFormat="1" applyFont="1" applyFill="1" applyBorder="1" applyProtection="1">
      <protection locked="0"/>
    </xf>
    <xf numFmtId="0" fontId="8" fillId="7" borderId="10" xfId="114" applyFont="1" applyFill="1" applyBorder="1" applyAlignment="1">
      <alignment horizontal="right" vertical="center" wrapText="1"/>
    </xf>
    <xf numFmtId="5" fontId="3" fillId="9" borderId="1" xfId="65" applyNumberFormat="1" applyFont="1" applyFill="1" applyBorder="1" applyAlignment="1" applyProtection="1">
      <alignment horizontal="right"/>
      <protection locked="0"/>
    </xf>
    <xf numFmtId="164" fontId="6" fillId="2" borderId="12" xfId="114" applyNumberFormat="1" applyFont="1" applyFill="1" applyBorder="1" applyAlignment="1">
      <alignment horizontal="right" vertical="center" wrapText="1"/>
    </xf>
    <xf numFmtId="5" fontId="6" fillId="2" borderId="1" xfId="65" applyNumberFormat="1" applyFont="1" applyFill="1" applyBorder="1" applyProtection="1"/>
    <xf numFmtId="5" fontId="6" fillId="2" borderId="45" xfId="65" applyNumberFormat="1" applyFont="1" applyFill="1" applyBorder="1" applyProtection="1"/>
    <xf numFmtId="164" fontId="6" fillId="0" borderId="0" xfId="114" applyNumberFormat="1" applyFont="1"/>
    <xf numFmtId="42" fontId="6" fillId="0" borderId="0" xfId="114" applyNumberFormat="1" applyFont="1"/>
    <xf numFmtId="0" fontId="6" fillId="2" borderId="13" xfId="121" applyFont="1" applyFill="1" applyBorder="1"/>
    <xf numFmtId="0" fontId="8" fillId="5" borderId="49" xfId="114" applyFont="1" applyFill="1" applyBorder="1" applyAlignment="1">
      <alignment horizontal="center"/>
    </xf>
    <xf numFmtId="0" fontId="6" fillId="2" borderId="50" xfId="0" applyFont="1" applyFill="1" applyBorder="1"/>
    <xf numFmtId="0" fontId="6" fillId="2" borderId="66" xfId="0" applyFont="1" applyFill="1" applyBorder="1"/>
    <xf numFmtId="0" fontId="3" fillId="2" borderId="32" xfId="0" applyFont="1" applyFill="1" applyBorder="1" applyAlignment="1">
      <alignment horizontal="center"/>
    </xf>
    <xf numFmtId="0" fontId="3" fillId="2" borderId="1" xfId="0" applyFont="1" applyFill="1" applyBorder="1" applyAlignment="1">
      <alignment horizontal="center"/>
    </xf>
    <xf numFmtId="0" fontId="3" fillId="2" borderId="67" xfId="0" applyFont="1" applyFill="1" applyBorder="1" applyAlignment="1">
      <alignment horizontal="center"/>
    </xf>
    <xf numFmtId="0" fontId="3" fillId="2" borderId="0" xfId="0" applyFont="1" applyFill="1" applyProtection="1">
      <protection locked="0"/>
    </xf>
    <xf numFmtId="0" fontId="6" fillId="0" borderId="0" xfId="114" applyFont="1" applyProtection="1">
      <protection locked="0"/>
    </xf>
    <xf numFmtId="0" fontId="6" fillId="0" borderId="20" xfId="114" applyFont="1" applyBorder="1"/>
    <xf numFmtId="0" fontId="6" fillId="0" borderId="16" xfId="114" applyFont="1" applyBorder="1"/>
    <xf numFmtId="5" fontId="6" fillId="9" borderId="1" xfId="65" applyNumberFormat="1" applyFont="1" applyFill="1" applyBorder="1" applyAlignment="1" applyProtection="1">
      <alignment horizontal="right"/>
      <protection locked="0"/>
    </xf>
    <xf numFmtId="5" fontId="6" fillId="2" borderId="32" xfId="65" applyNumberFormat="1" applyFont="1" applyFill="1" applyBorder="1" applyProtection="1"/>
    <xf numFmtId="0" fontId="6" fillId="9" borderId="32" xfId="114" applyFont="1" applyFill="1" applyBorder="1" applyProtection="1">
      <protection locked="0"/>
    </xf>
    <xf numFmtId="164" fontId="4" fillId="0" borderId="24" xfId="65" applyNumberFormat="1" applyFont="1" applyBorder="1"/>
    <xf numFmtId="164" fontId="4" fillId="0" borderId="23" xfId="65" applyNumberFormat="1" applyFont="1" applyBorder="1"/>
    <xf numFmtId="164" fontId="3" fillId="0" borderId="37" xfId="65" applyNumberFormat="1" applyFont="1" applyBorder="1"/>
    <xf numFmtId="164" fontId="3" fillId="0" borderId="67" xfId="65" applyNumberFormat="1" applyFont="1" applyBorder="1"/>
    <xf numFmtId="0" fontId="6" fillId="9" borderId="40" xfId="114" applyFont="1" applyFill="1" applyBorder="1" applyProtection="1">
      <protection locked="0"/>
    </xf>
    <xf numFmtId="164" fontId="3" fillId="0" borderId="7" xfId="65" applyNumberFormat="1" applyFont="1" applyBorder="1"/>
    <xf numFmtId="164" fontId="6" fillId="2" borderId="4" xfId="65" applyNumberFormat="1" applyFont="1" applyFill="1" applyBorder="1"/>
    <xf numFmtId="164" fontId="6" fillId="2" borderId="15" xfId="65" applyNumberFormat="1" applyFont="1" applyFill="1" applyBorder="1"/>
    <xf numFmtId="0" fontId="8" fillId="2" borderId="51" xfId="114" applyFont="1" applyFill="1" applyBorder="1" applyAlignment="1">
      <alignment horizontal="left"/>
    </xf>
    <xf numFmtId="5" fontId="3" fillId="9" borderId="32" xfId="65" applyNumberFormat="1" applyFont="1" applyFill="1" applyBorder="1" applyAlignment="1" applyProtection="1">
      <alignment horizontal="right"/>
      <protection locked="0"/>
    </xf>
    <xf numFmtId="164" fontId="3" fillId="0" borderId="0" xfId="114" applyNumberFormat="1" applyFont="1"/>
    <xf numFmtId="0" fontId="6" fillId="2" borderId="51" xfId="114" applyFont="1" applyFill="1" applyBorder="1" applyAlignment="1">
      <alignment horizontal="left"/>
    </xf>
    <xf numFmtId="37" fontId="6" fillId="2" borderId="24" xfId="65" applyNumberFormat="1" applyFont="1" applyFill="1" applyBorder="1" applyProtection="1"/>
    <xf numFmtId="0" fontId="8" fillId="5" borderId="40" xfId="114" applyFont="1" applyFill="1" applyBorder="1" applyAlignment="1">
      <alignment horizontal="center"/>
    </xf>
    <xf numFmtId="168" fontId="3" fillId="0" borderId="24" xfId="119" applyNumberFormat="1" applyFont="1" applyBorder="1"/>
    <xf numFmtId="164" fontId="6" fillId="9" borderId="37" xfId="114" applyNumberFormat="1" applyFont="1" applyFill="1" applyBorder="1" applyAlignment="1" applyProtection="1">
      <alignment horizontal="center"/>
      <protection locked="0"/>
    </xf>
    <xf numFmtId="164" fontId="3" fillId="9" borderId="37" xfId="119" applyNumberFormat="1" applyFont="1" applyFill="1" applyBorder="1" applyProtection="1">
      <protection locked="0"/>
    </xf>
    <xf numFmtId="171" fontId="3" fillId="2" borderId="37" xfId="117" applyNumberFormat="1" applyFont="1" applyFill="1" applyBorder="1" applyProtection="1"/>
    <xf numFmtId="0" fontId="3" fillId="2" borderId="7" xfId="114" applyFont="1" applyFill="1" applyBorder="1" applyAlignment="1">
      <alignment horizontal="center"/>
    </xf>
    <xf numFmtId="5" fontId="6" fillId="9" borderId="45" xfId="65" applyNumberFormat="1" applyFont="1" applyFill="1" applyBorder="1" applyAlignment="1" applyProtection="1">
      <alignment horizontal="right"/>
      <protection locked="0"/>
    </xf>
    <xf numFmtId="5" fontId="6" fillId="2" borderId="76" xfId="65" applyNumberFormat="1" applyFont="1" applyFill="1" applyBorder="1" applyProtection="1"/>
    <xf numFmtId="0" fontId="6" fillId="9" borderId="76" xfId="114" applyFont="1" applyFill="1" applyBorder="1" applyProtection="1">
      <protection locked="0"/>
    </xf>
    <xf numFmtId="5" fontId="6" fillId="2" borderId="40" xfId="65" applyNumberFormat="1" applyFont="1" applyFill="1" applyBorder="1" applyProtection="1"/>
    <xf numFmtId="0" fontId="6" fillId="2" borderId="49" xfId="114" applyFont="1" applyFill="1" applyBorder="1"/>
    <xf numFmtId="0" fontId="6" fillId="2" borderId="13" xfId="114" applyFont="1" applyFill="1" applyBorder="1"/>
    <xf numFmtId="0" fontId="6" fillId="2" borderId="13" xfId="65" applyNumberFormat="1" applyFont="1" applyFill="1" applyBorder="1" applyProtection="1"/>
    <xf numFmtId="0" fontId="6" fillId="2" borderId="75" xfId="65" applyNumberFormat="1" applyFont="1" applyFill="1" applyBorder="1" applyProtection="1"/>
    <xf numFmtId="175" fontId="6" fillId="2" borderId="24" xfId="65" applyNumberFormat="1" applyFont="1" applyFill="1" applyBorder="1" applyProtection="1"/>
    <xf numFmtId="175" fontId="8" fillId="2" borderId="24" xfId="65" applyNumberFormat="1" applyFont="1" applyFill="1" applyBorder="1" applyProtection="1"/>
    <xf numFmtId="168" fontId="5" fillId="0" borderId="0" xfId="116" applyNumberFormat="1" applyFont="1"/>
    <xf numFmtId="165" fontId="0" fillId="0" borderId="0" xfId="123" applyNumberFormat="1" applyFont="1"/>
    <xf numFmtId="0" fontId="6" fillId="0" borderId="14" xfId="114" applyFont="1" applyBorder="1" applyAlignment="1">
      <alignment horizontal="center"/>
    </xf>
    <xf numFmtId="0" fontId="6" fillId="0" borderId="43" xfId="114" applyFont="1" applyBorder="1" applyAlignment="1">
      <alignment horizontal="left"/>
    </xf>
    <xf numFmtId="5" fontId="6" fillId="0" borderId="45" xfId="65" applyNumberFormat="1" applyFont="1" applyFill="1" applyBorder="1" applyAlignment="1" applyProtection="1">
      <alignment horizontal="right"/>
    </xf>
    <xf numFmtId="0" fontId="6" fillId="9" borderId="1" xfId="114" applyFont="1" applyFill="1" applyBorder="1" applyAlignment="1" applyProtection="1">
      <alignment horizontal="center"/>
      <protection locked="0"/>
    </xf>
    <xf numFmtId="0" fontId="6" fillId="9" borderId="4" xfId="114" applyFont="1" applyFill="1" applyBorder="1" applyAlignment="1" applyProtection="1">
      <alignment vertical="center" wrapText="1"/>
      <protection locked="0"/>
    </xf>
    <xf numFmtId="0" fontId="3" fillId="9" borderId="32" xfId="0" applyFont="1" applyFill="1" applyBorder="1" applyProtection="1">
      <protection locked="0"/>
    </xf>
    <xf numFmtId="0" fontId="3" fillId="9" borderId="1" xfId="0" applyFont="1" applyFill="1" applyBorder="1" applyProtection="1">
      <protection locked="0"/>
    </xf>
    <xf numFmtId="0" fontId="3" fillId="9" borderId="37" xfId="0" applyFont="1" applyFill="1" applyBorder="1" applyProtection="1">
      <protection locked="0"/>
    </xf>
    <xf numFmtId="0" fontId="3" fillId="9" borderId="32" xfId="0" applyFont="1" applyFill="1" applyBorder="1" applyAlignment="1" applyProtection="1">
      <alignment horizontal="center"/>
      <protection locked="0"/>
    </xf>
    <xf numFmtId="0" fontId="3" fillId="9" borderId="1" xfId="0" applyFont="1" applyFill="1" applyBorder="1" applyAlignment="1" applyProtection="1">
      <alignment horizontal="center"/>
      <protection locked="0"/>
    </xf>
    <xf numFmtId="0" fontId="3" fillId="9" borderId="67" xfId="0" applyFont="1" applyFill="1" applyBorder="1" applyAlignment="1" applyProtection="1">
      <alignment horizontal="center"/>
      <protection locked="0"/>
    </xf>
    <xf numFmtId="170" fontId="6" fillId="9" borderId="40" xfId="114" applyNumberFormat="1" applyFont="1" applyFill="1" applyBorder="1" applyProtection="1">
      <protection locked="0"/>
    </xf>
    <xf numFmtId="170" fontId="6" fillId="9" borderId="13" xfId="114" applyNumberFormat="1" applyFont="1" applyFill="1" applyBorder="1" applyAlignment="1" applyProtection="1">
      <alignment horizontal="center"/>
      <protection locked="0"/>
    </xf>
    <xf numFmtId="170" fontId="6" fillId="9" borderId="55" xfId="114" applyNumberFormat="1" applyFont="1" applyFill="1" applyBorder="1" applyAlignment="1" applyProtection="1">
      <alignment horizontal="center"/>
      <protection locked="0"/>
    </xf>
    <xf numFmtId="0" fontId="6" fillId="9" borderId="37" xfId="114" applyFont="1" applyFill="1" applyBorder="1" applyAlignment="1" applyProtection="1">
      <alignment horizontal="center"/>
      <protection locked="0"/>
    </xf>
    <xf numFmtId="165" fontId="8" fillId="0" borderId="32" xfId="115" quotePrefix="1" applyNumberFormat="1" applyFont="1" applyBorder="1" applyAlignment="1" applyProtection="1">
      <alignment horizontal="center" vertical="center"/>
    </xf>
    <xf numFmtId="165" fontId="8" fillId="0" borderId="45" xfId="115" quotePrefix="1" applyNumberFormat="1" applyFont="1" applyBorder="1" applyAlignment="1" applyProtection="1">
      <alignment horizontal="center" vertical="center"/>
    </xf>
    <xf numFmtId="165" fontId="8" fillId="0" borderId="24" xfId="115" quotePrefix="1" applyNumberFormat="1" applyFont="1" applyBorder="1" applyAlignment="1" applyProtection="1">
      <alignment horizontal="center" vertical="center"/>
    </xf>
    <xf numFmtId="0" fontId="8" fillId="2" borderId="0" xfId="114" applyFont="1" applyFill="1" applyAlignment="1">
      <alignment horizontal="left"/>
    </xf>
    <xf numFmtId="5" fontId="6" fillId="9" borderId="1" xfId="65" applyNumberFormat="1" applyFont="1" applyFill="1" applyBorder="1" applyAlignment="1" applyProtection="1">
      <alignment horizontal="right"/>
    </xf>
    <xf numFmtId="5" fontId="3" fillId="9" borderId="32" xfId="65" applyNumberFormat="1" applyFont="1" applyFill="1" applyBorder="1" applyAlignment="1" applyProtection="1">
      <alignment horizontal="right"/>
    </xf>
    <xf numFmtId="5" fontId="6" fillId="9" borderId="45" xfId="65" applyNumberFormat="1" applyFont="1" applyFill="1" applyBorder="1" applyAlignment="1" applyProtection="1">
      <alignment horizontal="right"/>
    </xf>
    <xf numFmtId="164" fontId="4" fillId="0" borderId="80" xfId="65" applyNumberFormat="1" applyFont="1" applyBorder="1"/>
    <xf numFmtId="164" fontId="4" fillId="10" borderId="3" xfId="65" applyNumberFormat="1" applyFont="1" applyFill="1" applyBorder="1"/>
    <xf numFmtId="165" fontId="8" fillId="0" borderId="1" xfId="115" quotePrefix="1" applyNumberFormat="1" applyFont="1" applyBorder="1" applyAlignment="1" applyProtection="1">
      <alignment horizontal="center" vertical="center"/>
    </xf>
    <xf numFmtId="167" fontId="3" fillId="0" borderId="1" xfId="115" applyNumberFormat="1" applyFont="1" applyBorder="1" applyAlignment="1" applyProtection="1">
      <alignment horizontal="right" vertical="center"/>
    </xf>
    <xf numFmtId="165" fontId="8" fillId="4" borderId="1" xfId="115" quotePrefix="1" applyNumberFormat="1" applyFont="1" applyFill="1" applyBorder="1" applyAlignment="1" applyProtection="1">
      <alignment horizontal="center" vertical="center"/>
    </xf>
    <xf numFmtId="165" fontId="8" fillId="4" borderId="4" xfId="115" quotePrefix="1" applyNumberFormat="1" applyFont="1" applyFill="1" applyBorder="1" applyAlignment="1" applyProtection="1">
      <alignment horizontal="center" vertical="center"/>
    </xf>
    <xf numFmtId="164" fontId="3" fillId="0" borderId="1" xfId="115" applyNumberFormat="1" applyFont="1" applyBorder="1" applyAlignment="1" applyProtection="1">
      <alignment vertical="center"/>
    </xf>
    <xf numFmtId="168" fontId="3" fillId="0" borderId="4" xfId="116" applyNumberFormat="1" applyFont="1" applyBorder="1" applyAlignment="1" applyProtection="1">
      <alignment vertical="center"/>
    </xf>
    <xf numFmtId="165" fontId="3" fillId="4" borderId="4" xfId="115" applyNumberFormat="1" applyFont="1" applyFill="1" applyBorder="1" applyAlignment="1" applyProtection="1">
      <alignment vertical="center"/>
    </xf>
    <xf numFmtId="165" fontId="8" fillId="4" borderId="40" xfId="115" quotePrefix="1" applyNumberFormat="1" applyFont="1" applyFill="1" applyBorder="1" applyAlignment="1" applyProtection="1">
      <alignment horizontal="center" vertical="center"/>
    </xf>
    <xf numFmtId="165" fontId="8" fillId="4" borderId="12" xfId="115" quotePrefix="1" applyNumberFormat="1" applyFont="1" applyFill="1" applyBorder="1" applyAlignment="1" applyProtection="1">
      <alignment horizontal="center" vertical="center"/>
    </xf>
    <xf numFmtId="0" fontId="6" fillId="7" borderId="2" xfId="114" applyFont="1" applyFill="1" applyBorder="1" applyAlignment="1">
      <alignment vertical="center" wrapText="1"/>
    </xf>
    <xf numFmtId="0" fontId="6" fillId="7" borderId="0" xfId="114" applyFont="1" applyFill="1" applyAlignment="1">
      <alignment vertical="center"/>
    </xf>
    <xf numFmtId="0" fontId="6" fillId="7" borderId="2" xfId="114" applyFont="1" applyFill="1" applyBorder="1" applyAlignment="1">
      <alignment vertical="center"/>
    </xf>
    <xf numFmtId="164" fontId="6" fillId="9" borderId="4" xfId="114" applyNumberFormat="1" applyFont="1" applyFill="1" applyBorder="1" applyAlignment="1" applyProtection="1">
      <alignment vertical="center" wrapText="1"/>
      <protection locked="0"/>
    </xf>
    <xf numFmtId="168" fontId="3" fillId="0" borderId="53" xfId="116" applyNumberFormat="1" applyFont="1" applyBorder="1" applyAlignment="1" applyProtection="1">
      <alignment vertical="center"/>
    </xf>
    <xf numFmtId="166" fontId="6" fillId="9" borderId="21" xfId="114" applyNumberFormat="1" applyFont="1" applyFill="1" applyBorder="1" applyAlignment="1" applyProtection="1">
      <alignment vertical="center"/>
      <protection locked="0"/>
    </xf>
    <xf numFmtId="167" fontId="6" fillId="2" borderId="67" xfId="114" applyNumberFormat="1" applyFont="1" applyFill="1" applyBorder="1"/>
    <xf numFmtId="0" fontId="6" fillId="2" borderId="50" xfId="65" applyNumberFormat="1" applyFont="1" applyFill="1" applyBorder="1" applyProtection="1"/>
    <xf numFmtId="5" fontId="6" fillId="2" borderId="67" xfId="65" applyNumberFormat="1" applyFont="1" applyFill="1" applyBorder="1" applyProtection="1"/>
    <xf numFmtId="0" fontId="6" fillId="2" borderId="66" xfId="114" applyFont="1" applyFill="1" applyBorder="1"/>
    <xf numFmtId="0" fontId="6" fillId="9" borderId="67" xfId="114" applyFont="1" applyFill="1" applyBorder="1" applyProtection="1">
      <protection locked="0"/>
    </xf>
    <xf numFmtId="168" fontId="3" fillId="0" borderId="4" xfId="116" applyNumberFormat="1" applyFont="1" applyFill="1" applyBorder="1" applyAlignment="1" applyProtection="1">
      <alignment vertical="center"/>
    </xf>
    <xf numFmtId="165" fontId="8" fillId="4" borderId="38" xfId="115" quotePrefix="1" applyNumberFormat="1" applyFont="1" applyFill="1" applyBorder="1" applyAlignment="1" applyProtection="1">
      <alignment horizontal="center" vertical="center"/>
    </xf>
    <xf numFmtId="165" fontId="8" fillId="4" borderId="15" xfId="115" quotePrefix="1" applyNumberFormat="1" applyFont="1" applyFill="1" applyBorder="1" applyAlignment="1" applyProtection="1">
      <alignment horizontal="center" vertical="center"/>
    </xf>
    <xf numFmtId="165" fontId="8" fillId="0" borderId="81" xfId="115" quotePrefix="1" applyNumberFormat="1" applyFont="1" applyBorder="1" applyAlignment="1" applyProtection="1">
      <alignment horizontal="center" vertical="center"/>
    </xf>
    <xf numFmtId="165" fontId="8" fillId="4" borderId="19" xfId="115" quotePrefix="1" applyNumberFormat="1" applyFont="1" applyFill="1" applyBorder="1" applyAlignment="1" applyProtection="1">
      <alignment horizontal="center" vertical="center"/>
    </xf>
    <xf numFmtId="168" fontId="3" fillId="0" borderId="1" xfId="116" applyNumberFormat="1" applyFont="1" applyBorder="1" applyAlignment="1" applyProtection="1">
      <alignment vertical="center"/>
    </xf>
    <xf numFmtId="44" fontId="5" fillId="0" borderId="0" xfId="114" applyNumberFormat="1"/>
    <xf numFmtId="165" fontId="8" fillId="4" borderId="32" xfId="115" quotePrefix="1" applyNumberFormat="1" applyFont="1" applyFill="1" applyBorder="1" applyAlignment="1" applyProtection="1">
      <alignment horizontal="center" vertical="center"/>
    </xf>
    <xf numFmtId="166" fontId="6" fillId="0" borderId="20" xfId="114" applyNumberFormat="1" applyFont="1" applyBorder="1" applyAlignment="1">
      <alignment vertical="center"/>
    </xf>
    <xf numFmtId="165" fontId="0" fillId="0" borderId="0" xfId="0" applyNumberFormat="1"/>
    <xf numFmtId="165" fontId="0" fillId="6" borderId="0" xfId="123" applyNumberFormat="1" applyFont="1" applyFill="1"/>
    <xf numFmtId="0" fontId="6" fillId="0" borderId="1" xfId="114" applyFont="1" applyBorder="1" applyProtection="1">
      <protection locked="0"/>
    </xf>
    <xf numFmtId="167" fontId="6" fillId="0" borderId="40" xfId="114" applyNumberFormat="1" applyFont="1" applyBorder="1"/>
    <xf numFmtId="164" fontId="6" fillId="2" borderId="68" xfId="65" applyNumberFormat="1" applyFont="1" applyFill="1" applyBorder="1"/>
    <xf numFmtId="168" fontId="3" fillId="9" borderId="1" xfId="123" applyNumberFormat="1" applyFont="1" applyFill="1" applyBorder="1" applyAlignment="1" applyProtection="1">
      <alignment vertical="center"/>
      <protection locked="0"/>
    </xf>
    <xf numFmtId="168" fontId="3" fillId="0" borderId="1" xfId="123" applyNumberFormat="1" applyFont="1" applyFill="1" applyBorder="1" applyAlignment="1" applyProtection="1">
      <alignment vertical="center"/>
    </xf>
    <xf numFmtId="168" fontId="3" fillId="0" borderId="32" xfId="123" applyNumberFormat="1" applyFont="1" applyBorder="1" applyAlignment="1" applyProtection="1">
      <alignment vertical="center"/>
    </xf>
    <xf numFmtId="168" fontId="3" fillId="0" borderId="81" xfId="123" applyNumberFormat="1" applyFont="1" applyFill="1" applyBorder="1" applyAlignment="1" applyProtection="1">
      <alignment vertical="center"/>
    </xf>
    <xf numFmtId="168" fontId="3" fillId="0" borderId="32" xfId="123" applyNumberFormat="1" applyFont="1" applyFill="1" applyBorder="1" applyAlignment="1" applyProtection="1">
      <alignment vertical="center"/>
    </xf>
    <xf numFmtId="168" fontId="3" fillId="9" borderId="32" xfId="123" applyNumberFormat="1" applyFont="1" applyFill="1" applyBorder="1" applyAlignment="1" applyProtection="1">
      <alignment vertical="center"/>
      <protection locked="0"/>
    </xf>
    <xf numFmtId="165" fontId="0" fillId="0" borderId="0" xfId="123" applyNumberFormat="1" applyFont="1" applyFill="1"/>
    <xf numFmtId="0" fontId="0" fillId="0" borderId="26" xfId="0" applyBorder="1"/>
    <xf numFmtId="176" fontId="0" fillId="0" borderId="0" xfId="123" applyNumberFormat="1" applyFont="1"/>
    <xf numFmtId="0" fontId="6" fillId="0" borderId="5" xfId="114" applyFont="1" applyBorder="1" applyAlignment="1">
      <alignment horizontal="left"/>
    </xf>
    <xf numFmtId="164" fontId="8" fillId="2" borderId="53" xfId="65" applyNumberFormat="1" applyFont="1" applyFill="1" applyBorder="1"/>
    <xf numFmtId="170" fontId="6" fillId="9" borderId="37" xfId="114" applyNumberFormat="1" applyFont="1" applyFill="1" applyBorder="1" applyProtection="1">
      <protection locked="0"/>
    </xf>
    <xf numFmtId="0" fontId="6" fillId="9" borderId="37" xfId="114" applyFont="1" applyFill="1" applyBorder="1" applyProtection="1">
      <protection locked="0"/>
    </xf>
    <xf numFmtId="0" fontId="8" fillId="2" borderId="1" xfId="114" applyFont="1" applyFill="1" applyBorder="1"/>
    <xf numFmtId="9" fontId="13" fillId="0" borderId="0" xfId="124" applyFont="1"/>
    <xf numFmtId="177" fontId="13" fillId="0" borderId="0" xfId="124" applyNumberFormat="1" applyFont="1"/>
    <xf numFmtId="10" fontId="3" fillId="9" borderId="1" xfId="124" applyNumberFormat="1" applyFont="1" applyFill="1" applyBorder="1" applyAlignment="1" applyProtection="1">
      <alignment vertical="center"/>
      <protection locked="0"/>
    </xf>
    <xf numFmtId="0" fontId="6" fillId="0" borderId="27" xfId="114" applyFont="1" applyBorder="1" applyAlignment="1">
      <alignment vertical="center" wrapText="1"/>
    </xf>
    <xf numFmtId="0" fontId="6" fillId="0" borderId="36" xfId="114" applyFont="1" applyBorder="1" applyAlignment="1">
      <alignment vertical="center" wrapText="1"/>
    </xf>
    <xf numFmtId="0" fontId="6" fillId="0" borderId="14" xfId="114" applyFont="1" applyBorder="1" applyAlignment="1">
      <alignment vertical="center" wrapText="1"/>
    </xf>
    <xf numFmtId="0" fontId="6" fillId="0" borderId="19" xfId="114" applyFont="1" applyBorder="1" applyAlignment="1">
      <alignment vertical="center" wrapText="1"/>
    </xf>
    <xf numFmtId="0" fontId="6" fillId="0" borderId="20" xfId="114" applyFont="1" applyBorder="1" applyAlignment="1">
      <alignment vertical="center" wrapText="1"/>
    </xf>
    <xf numFmtId="0" fontId="6" fillId="0" borderId="22" xfId="114" applyFont="1" applyBorder="1" applyAlignment="1">
      <alignment vertical="center" wrapText="1"/>
    </xf>
    <xf numFmtId="0" fontId="6" fillId="0" borderId="42" xfId="114" applyFont="1" applyBorder="1" applyAlignment="1">
      <alignment vertical="center" wrapText="1"/>
    </xf>
    <xf numFmtId="0" fontId="6" fillId="0" borderId="43" xfId="114" applyFont="1" applyBorder="1" applyAlignment="1">
      <alignment vertical="center" wrapText="1"/>
    </xf>
    <xf numFmtId="0" fontId="6" fillId="0" borderId="27" xfId="114" applyFont="1" applyBorder="1" applyAlignment="1">
      <alignment horizontal="left" vertical="center" wrapText="1"/>
    </xf>
    <xf numFmtId="0" fontId="6" fillId="0" borderId="36" xfId="114" applyFont="1" applyBorder="1" applyAlignment="1">
      <alignment horizontal="left" vertical="center" wrapText="1"/>
    </xf>
    <xf numFmtId="0" fontId="6" fillId="0" borderId="28" xfId="114" applyFont="1" applyBorder="1" applyAlignment="1">
      <alignment horizontal="left" vertical="center" wrapText="1"/>
    </xf>
    <xf numFmtId="0" fontId="6" fillId="0" borderId="14" xfId="114" applyFont="1" applyBorder="1" applyAlignment="1">
      <alignment vertical="center"/>
    </xf>
    <xf numFmtId="0" fontId="6" fillId="0" borderId="19" xfId="114" applyFont="1" applyBorder="1" applyAlignment="1">
      <alignment vertical="center"/>
    </xf>
    <xf numFmtId="0" fontId="6" fillId="0" borderId="8" xfId="114" applyFont="1" applyBorder="1" applyAlignment="1">
      <alignment vertical="center"/>
    </xf>
    <xf numFmtId="0" fontId="6" fillId="0" borderId="84" xfId="114" applyFont="1" applyBorder="1" applyAlignment="1">
      <alignment vertical="center"/>
    </xf>
    <xf numFmtId="0" fontId="6" fillId="0" borderId="14" xfId="114" applyFont="1" applyBorder="1" applyAlignment="1">
      <alignment horizontal="left" vertical="center"/>
    </xf>
    <xf numFmtId="0" fontId="6" fillId="0" borderId="18" xfId="114" applyFont="1" applyBorder="1" applyAlignment="1">
      <alignment horizontal="left" vertical="center"/>
    </xf>
    <xf numFmtId="0" fontId="6" fillId="0" borderId="19" xfId="114" applyFont="1" applyBorder="1" applyAlignment="1">
      <alignment horizontal="left" vertical="center"/>
    </xf>
    <xf numFmtId="166" fontId="6" fillId="0" borderId="14" xfId="114" applyNumberFormat="1" applyFont="1" applyBorder="1" applyAlignment="1">
      <alignment vertical="center" wrapText="1"/>
    </xf>
    <xf numFmtId="0" fontId="6" fillId="0" borderId="14" xfId="114" applyFont="1" applyBorder="1" applyAlignment="1">
      <alignment horizontal="left" vertical="center" wrapText="1"/>
    </xf>
    <xf numFmtId="0" fontId="6" fillId="0" borderId="18" xfId="114" applyFont="1" applyBorder="1" applyAlignment="1">
      <alignment horizontal="left" vertical="center" wrapText="1"/>
    </xf>
    <xf numFmtId="0" fontId="6" fillId="0" borderId="19" xfId="114" applyFont="1" applyBorder="1" applyAlignment="1">
      <alignment horizontal="left" vertical="center" wrapText="1"/>
    </xf>
    <xf numFmtId="0" fontId="8" fillId="3" borderId="29" xfId="114" applyFont="1" applyFill="1" applyBorder="1" applyAlignment="1">
      <alignment horizontal="left" vertical="center" wrapText="1"/>
    </xf>
    <xf numFmtId="0" fontId="8" fillId="3" borderId="26" xfId="114" applyFont="1" applyFill="1" applyBorder="1" applyAlignment="1">
      <alignment horizontal="left" vertical="center" wrapText="1"/>
    </xf>
    <xf numFmtId="0" fontId="8" fillId="3" borderId="18" xfId="114" applyFont="1" applyFill="1" applyBorder="1" applyAlignment="1">
      <alignment horizontal="left" vertical="center" wrapText="1"/>
    </xf>
    <xf numFmtId="0" fontId="8" fillId="3" borderId="19" xfId="114" applyFont="1" applyFill="1" applyBorder="1" applyAlignment="1">
      <alignment horizontal="left" vertical="center" wrapText="1"/>
    </xf>
    <xf numFmtId="0" fontId="8" fillId="5" borderId="16" xfId="114" applyFont="1" applyFill="1" applyBorder="1" applyAlignment="1">
      <alignment horizontal="center" vertical="center"/>
    </xf>
    <xf numFmtId="0" fontId="8" fillId="5" borderId="35" xfId="114" applyFont="1" applyFill="1" applyBorder="1" applyAlignment="1">
      <alignment horizontal="center" vertical="center"/>
    </xf>
    <xf numFmtId="0" fontId="8" fillId="5" borderId="17" xfId="114" applyFont="1" applyFill="1" applyBorder="1" applyAlignment="1">
      <alignment horizontal="center" vertical="center"/>
    </xf>
    <xf numFmtId="0" fontId="8" fillId="3" borderId="16" xfId="114" applyFont="1" applyFill="1" applyBorder="1" applyAlignment="1">
      <alignment horizontal="left" vertical="center"/>
    </xf>
    <xf numFmtId="0" fontId="8" fillId="3" borderId="35" xfId="114" applyFont="1" applyFill="1" applyBorder="1" applyAlignment="1">
      <alignment horizontal="left" vertical="center"/>
    </xf>
    <xf numFmtId="0" fontId="8" fillId="3" borderId="17" xfId="114" applyFont="1" applyFill="1" applyBorder="1" applyAlignment="1">
      <alignment horizontal="left" vertical="center"/>
    </xf>
    <xf numFmtId="0" fontId="8" fillId="3" borderId="14" xfId="114" applyFont="1" applyFill="1" applyBorder="1" applyAlignment="1">
      <alignment horizontal="left" vertical="center" wrapText="1"/>
    </xf>
    <xf numFmtId="0" fontId="8" fillId="3" borderId="16" xfId="114" applyFont="1" applyFill="1" applyBorder="1" applyAlignment="1">
      <alignment horizontal="left" vertical="center" wrapText="1"/>
    </xf>
    <xf numFmtId="0" fontId="8" fillId="3" borderId="35" xfId="114" applyFont="1" applyFill="1" applyBorder="1" applyAlignment="1">
      <alignment horizontal="left" vertical="center" wrapText="1"/>
    </xf>
    <xf numFmtId="0" fontId="8" fillId="3" borderId="17" xfId="114" applyFont="1" applyFill="1" applyBorder="1" applyAlignment="1">
      <alignment horizontal="left" vertical="center" wrapText="1"/>
    </xf>
    <xf numFmtId="0" fontId="6" fillId="0" borderId="20" xfId="114" applyFont="1" applyBorder="1" applyAlignment="1">
      <alignment horizontal="left" vertical="center" wrapText="1"/>
    </xf>
    <xf numFmtId="0" fontId="6" fillId="0" borderId="21" xfId="114" applyFont="1" applyBorder="1" applyAlignment="1">
      <alignment horizontal="left" vertical="center" wrapText="1"/>
    </xf>
    <xf numFmtId="0" fontId="6" fillId="0" borderId="22" xfId="114" applyFont="1" applyBorder="1" applyAlignment="1">
      <alignment horizontal="left" vertical="center" wrapText="1"/>
    </xf>
    <xf numFmtId="0" fontId="8" fillId="3" borderId="42" xfId="114" applyFont="1" applyFill="1" applyBorder="1" applyAlignment="1">
      <alignment horizontal="left" vertical="center" wrapText="1"/>
    </xf>
    <xf numFmtId="0" fontId="8" fillId="3" borderId="44" xfId="114" applyFont="1" applyFill="1" applyBorder="1" applyAlignment="1">
      <alignment horizontal="left" vertical="center" wrapText="1"/>
    </xf>
    <xf numFmtId="0" fontId="8" fillId="3" borderId="43" xfId="114" applyFont="1" applyFill="1" applyBorder="1" applyAlignment="1">
      <alignment horizontal="left" vertical="center" wrapText="1"/>
    </xf>
    <xf numFmtId="0" fontId="8" fillId="3" borderId="16" xfId="114" applyFont="1" applyFill="1" applyBorder="1" applyAlignment="1">
      <alignment vertical="center" wrapText="1"/>
    </xf>
    <xf numFmtId="0" fontId="8" fillId="3" borderId="35" xfId="114" applyFont="1" applyFill="1" applyBorder="1" applyAlignment="1">
      <alignment vertical="center" wrapText="1"/>
    </xf>
    <xf numFmtId="0" fontId="8" fillId="3" borderId="17" xfId="114" applyFont="1" applyFill="1" applyBorder="1" applyAlignment="1">
      <alignment vertical="center" wrapText="1"/>
    </xf>
    <xf numFmtId="166" fontId="6" fillId="0" borderId="21" xfId="114" applyNumberFormat="1" applyFont="1" applyBorder="1" applyAlignment="1">
      <alignment horizontal="center" vertical="center"/>
    </xf>
    <xf numFmtId="166" fontId="6" fillId="0" borderId="41" xfId="114" applyNumberFormat="1" applyFont="1" applyBorder="1" applyAlignment="1">
      <alignment horizontal="center" vertical="center"/>
    </xf>
    <xf numFmtId="166" fontId="6" fillId="0" borderId="27" xfId="114" applyNumberFormat="1" applyFont="1" applyBorder="1" applyAlignment="1">
      <alignment horizontal="left" vertical="center"/>
    </xf>
    <xf numFmtId="166" fontId="6" fillId="0" borderId="36" xfId="114" applyNumberFormat="1" applyFont="1" applyBorder="1" applyAlignment="1">
      <alignment horizontal="left" vertical="center"/>
    </xf>
    <xf numFmtId="166" fontId="6" fillId="0" borderId="48" xfId="114" applyNumberFormat="1" applyFont="1" applyBorder="1" applyAlignment="1">
      <alignment horizontal="left" vertical="center"/>
    </xf>
    <xf numFmtId="0" fontId="6" fillId="0" borderId="18" xfId="114" applyFont="1" applyBorder="1" applyAlignment="1">
      <alignment vertical="center" wrapText="1"/>
    </xf>
    <xf numFmtId="0" fontId="6" fillId="0" borderId="5" xfId="114" applyFont="1" applyBorder="1" applyAlignment="1">
      <alignment vertical="center" wrapText="1"/>
    </xf>
    <xf numFmtId="0" fontId="6" fillId="0" borderId="11" xfId="114" applyFont="1" applyBorder="1" applyAlignment="1">
      <alignment vertical="center" wrapText="1"/>
    </xf>
    <xf numFmtId="0" fontId="6" fillId="0" borderId="25" xfId="114" applyFont="1" applyBorder="1" applyAlignment="1">
      <alignment vertical="center" wrapText="1"/>
    </xf>
    <xf numFmtId="0" fontId="6" fillId="0" borderId="44" xfId="114" applyFont="1" applyBorder="1" applyAlignment="1">
      <alignment vertical="center" wrapText="1"/>
    </xf>
    <xf numFmtId="0" fontId="6" fillId="0" borderId="21" xfId="114" applyFont="1" applyBorder="1" applyAlignment="1">
      <alignment vertical="center" wrapText="1"/>
    </xf>
    <xf numFmtId="0" fontId="8" fillId="2" borderId="34" xfId="114" applyFont="1" applyFill="1" applyBorder="1"/>
    <xf numFmtId="0" fontId="8" fillId="2" borderId="19" xfId="114" applyFont="1" applyFill="1" applyBorder="1"/>
    <xf numFmtId="0" fontId="8" fillId="2" borderId="14" xfId="114" applyFont="1" applyFill="1" applyBorder="1"/>
    <xf numFmtId="0" fontId="6" fillId="9" borderId="44" xfId="114" applyFont="1" applyFill="1" applyBorder="1" applyAlignment="1" applyProtection="1">
      <alignment horizontal="center" vertical="center" wrapText="1"/>
      <protection locked="0"/>
    </xf>
    <xf numFmtId="0" fontId="6" fillId="9" borderId="43" xfId="114" applyFont="1" applyFill="1" applyBorder="1" applyAlignment="1" applyProtection="1">
      <alignment horizontal="center" vertical="center" wrapText="1"/>
      <protection locked="0"/>
    </xf>
    <xf numFmtId="0" fontId="6" fillId="9" borderId="26" xfId="114" applyFont="1" applyFill="1" applyBorder="1" applyAlignment="1" applyProtection="1">
      <alignment horizontal="center" vertical="center" wrapText="1"/>
      <protection locked="0"/>
    </xf>
    <xf numFmtId="0" fontId="6" fillId="9" borderId="31" xfId="114" applyFont="1" applyFill="1" applyBorder="1" applyAlignment="1" applyProtection="1">
      <alignment horizontal="center" vertical="center" wrapText="1"/>
      <protection locked="0"/>
    </xf>
    <xf numFmtId="0" fontId="6" fillId="9" borderId="42" xfId="114" applyFont="1" applyFill="1" applyBorder="1" applyAlignment="1" applyProtection="1">
      <alignment horizontal="center" vertical="center" wrapText="1"/>
      <protection locked="0"/>
    </xf>
    <xf numFmtId="0" fontId="6" fillId="9" borderId="29" xfId="114" applyFont="1" applyFill="1" applyBorder="1" applyAlignment="1" applyProtection="1">
      <alignment horizontal="center" vertical="center" wrapText="1"/>
      <protection locked="0"/>
    </xf>
    <xf numFmtId="0" fontId="8" fillId="2" borderId="16" xfId="114" applyFont="1" applyFill="1" applyBorder="1" applyAlignment="1">
      <alignment horizontal="left"/>
    </xf>
    <xf numFmtId="0" fontId="8" fillId="2" borderId="35" xfId="114" applyFont="1" applyFill="1" applyBorder="1" applyAlignment="1">
      <alignment horizontal="left"/>
    </xf>
    <xf numFmtId="0" fontId="6" fillId="9" borderId="14" xfId="114" applyFont="1" applyFill="1" applyBorder="1" applyAlignment="1" applyProtection="1">
      <alignment horizontal="left"/>
      <protection locked="0"/>
    </xf>
    <xf numFmtId="0" fontId="6" fillId="9" borderId="19" xfId="114" applyFont="1" applyFill="1" applyBorder="1" applyAlignment="1" applyProtection="1">
      <alignment horizontal="left"/>
      <protection locked="0"/>
    </xf>
    <xf numFmtId="0" fontId="8" fillId="0" borderId="14" xfId="114" applyFont="1" applyBorder="1" applyAlignment="1">
      <alignment horizontal="left"/>
    </xf>
    <xf numFmtId="0" fontId="8" fillId="0" borderId="19" xfId="114" applyFont="1" applyBorder="1" applyAlignment="1">
      <alignment horizontal="left"/>
    </xf>
    <xf numFmtId="0" fontId="11" fillId="0" borderId="35" xfId="114" applyFont="1" applyBorder="1" applyAlignment="1">
      <alignment horizontal="right"/>
    </xf>
    <xf numFmtId="0" fontId="6" fillId="0" borderId="27" xfId="114" applyFont="1" applyBorder="1" applyAlignment="1">
      <alignment horizontal="left"/>
    </xf>
    <xf numFmtId="0" fontId="6" fillId="0" borderId="28" xfId="114" applyFont="1" applyBorder="1" applyAlignment="1">
      <alignment horizontal="left"/>
    </xf>
    <xf numFmtId="0" fontId="6" fillId="0" borderId="14" xfId="114" applyFont="1" applyBorder="1" applyAlignment="1">
      <alignment horizontal="left"/>
    </xf>
    <xf numFmtId="0" fontId="6" fillId="0" borderId="19" xfId="114" applyFont="1" applyBorder="1" applyAlignment="1">
      <alignment horizontal="left"/>
    </xf>
    <xf numFmtId="0" fontId="8" fillId="2" borderId="5" xfId="114" applyFont="1" applyFill="1" applyBorder="1" applyAlignment="1">
      <alignment horizontal="left"/>
    </xf>
    <xf numFmtId="0" fontId="8" fillId="2" borderId="25" xfId="114" applyFont="1" applyFill="1" applyBorder="1" applyAlignment="1">
      <alignment horizontal="left"/>
    </xf>
    <xf numFmtId="0" fontId="6" fillId="9" borderId="20" xfId="114" applyFont="1" applyFill="1" applyBorder="1" applyAlignment="1" applyProtection="1">
      <alignment horizontal="left"/>
      <protection locked="0"/>
    </xf>
    <xf numFmtId="0" fontId="6" fillId="9" borderId="22" xfId="114" applyFont="1" applyFill="1" applyBorder="1" applyAlignment="1" applyProtection="1">
      <alignment horizontal="left"/>
      <protection locked="0"/>
    </xf>
    <xf numFmtId="0" fontId="6" fillId="2" borderId="74" xfId="114" applyFont="1" applyFill="1" applyBorder="1" applyAlignment="1">
      <alignment horizontal="left"/>
    </xf>
    <xf numFmtId="0" fontId="6" fillId="2" borderId="69" xfId="114" applyFont="1" applyFill="1" applyBorder="1" applyAlignment="1">
      <alignment horizontal="left"/>
    </xf>
    <xf numFmtId="0" fontId="12" fillId="5" borderId="8" xfId="114" applyFont="1" applyFill="1" applyBorder="1" applyAlignment="1">
      <alignment horizontal="center"/>
    </xf>
    <xf numFmtId="0" fontId="12" fillId="5" borderId="10" xfId="114" applyFont="1" applyFill="1" applyBorder="1" applyAlignment="1">
      <alignment horizontal="center"/>
    </xf>
    <xf numFmtId="0" fontId="12" fillId="5" borderId="9" xfId="114" applyFont="1" applyFill="1" applyBorder="1" applyAlignment="1">
      <alignment horizontal="center"/>
    </xf>
    <xf numFmtId="0" fontId="8" fillId="5" borderId="5" xfId="114" applyFont="1" applyFill="1" applyBorder="1" applyAlignment="1">
      <alignment horizontal="center" vertical="center"/>
    </xf>
    <xf numFmtId="0" fontId="8" fillId="5" borderId="11" xfId="114" applyFont="1" applyFill="1" applyBorder="1" applyAlignment="1">
      <alignment horizontal="center" vertical="center"/>
    </xf>
    <xf numFmtId="0" fontId="8" fillId="5" borderId="6" xfId="114" applyFont="1" applyFill="1" applyBorder="1" applyAlignment="1">
      <alignment horizontal="center" vertical="center"/>
    </xf>
    <xf numFmtId="0" fontId="6" fillId="9" borderId="14" xfId="114" applyFont="1" applyFill="1" applyBorder="1" applyAlignment="1" applyProtection="1">
      <alignment horizontal="center"/>
      <protection locked="0"/>
    </xf>
    <xf numFmtId="0" fontId="6" fillId="9" borderId="18" xfId="114" applyFont="1" applyFill="1" applyBorder="1" applyAlignment="1" applyProtection="1">
      <alignment horizontal="center"/>
      <protection locked="0"/>
    </xf>
    <xf numFmtId="0" fontId="6" fillId="9" borderId="19" xfId="114" applyFont="1" applyFill="1" applyBorder="1" applyAlignment="1" applyProtection="1">
      <alignment horizontal="center"/>
      <protection locked="0"/>
    </xf>
    <xf numFmtId="0" fontId="8" fillId="2" borderId="52" xfId="114" applyFont="1" applyFill="1" applyBorder="1" applyAlignment="1">
      <alignment horizontal="left"/>
    </xf>
    <xf numFmtId="0" fontId="8" fillId="2" borderId="36" xfId="114" applyFont="1" applyFill="1" applyBorder="1" applyAlignment="1">
      <alignment horizontal="left"/>
    </xf>
    <xf numFmtId="0" fontId="8" fillId="2" borderId="48" xfId="114" applyFont="1" applyFill="1" applyBorder="1" applyAlignment="1">
      <alignment horizontal="left"/>
    </xf>
    <xf numFmtId="0" fontId="8" fillId="2" borderId="11" xfId="114" applyFont="1" applyFill="1" applyBorder="1" applyAlignment="1">
      <alignment horizontal="left"/>
    </xf>
    <xf numFmtId="0" fontId="6" fillId="9" borderId="34" xfId="114" applyFont="1" applyFill="1" applyBorder="1" applyAlignment="1" applyProtection="1">
      <alignment horizontal="center"/>
      <protection locked="0"/>
    </xf>
    <xf numFmtId="0" fontId="6" fillId="9" borderId="47" xfId="114" applyFont="1" applyFill="1" applyBorder="1" applyAlignment="1" applyProtection="1">
      <alignment horizontal="center"/>
      <protection locked="0"/>
    </xf>
    <xf numFmtId="0" fontId="6" fillId="7" borderId="8" xfId="114" applyFont="1" applyFill="1" applyBorder="1" applyAlignment="1">
      <alignment horizontal="left" vertical="center" wrapText="1"/>
    </xf>
    <xf numFmtId="0" fontId="6" fillId="7" borderId="10" xfId="114" applyFont="1" applyFill="1" applyBorder="1" applyAlignment="1">
      <alignment horizontal="left" vertical="center" wrapText="1"/>
    </xf>
    <xf numFmtId="0" fontId="0" fillId="9" borderId="57" xfId="0" applyFill="1" applyBorder="1" applyAlignment="1" applyProtection="1">
      <alignment horizontal="center" vertical="center"/>
      <protection locked="0"/>
    </xf>
    <xf numFmtId="0" fontId="0" fillId="9" borderId="44" xfId="0" applyFill="1" applyBorder="1" applyAlignment="1" applyProtection="1">
      <alignment horizontal="center" vertical="center"/>
      <protection locked="0"/>
    </xf>
    <xf numFmtId="0" fontId="0" fillId="9" borderId="59" xfId="0" applyFill="1" applyBorder="1" applyAlignment="1" applyProtection="1">
      <alignment horizontal="center" vertical="center"/>
      <protection locked="0"/>
    </xf>
    <xf numFmtId="0" fontId="0" fillId="9" borderId="54" xfId="0" applyFill="1" applyBorder="1" applyAlignment="1" applyProtection="1">
      <alignment horizontal="center" vertical="center"/>
      <protection locked="0"/>
    </xf>
    <xf numFmtId="0" fontId="0" fillId="9" borderId="0" xfId="0" applyFill="1" applyAlignment="1" applyProtection="1">
      <alignment horizontal="center" vertical="center"/>
      <protection locked="0"/>
    </xf>
    <xf numFmtId="0" fontId="0" fillId="9" borderId="3" xfId="0" applyFill="1" applyBorder="1" applyAlignment="1" applyProtection="1">
      <alignment horizontal="center" vertical="center"/>
      <protection locked="0"/>
    </xf>
    <xf numFmtId="0" fontId="0" fillId="9" borderId="56" xfId="0" applyFill="1" applyBorder="1" applyAlignment="1" applyProtection="1">
      <alignment horizontal="center" vertical="center"/>
      <protection locked="0"/>
    </xf>
    <xf numFmtId="0" fontId="0" fillId="9" borderId="26" xfId="0" applyFill="1" applyBorder="1" applyAlignment="1" applyProtection="1">
      <alignment horizontal="center" vertical="center"/>
      <protection locked="0"/>
    </xf>
    <xf numFmtId="0" fontId="0" fillId="9" borderId="30" xfId="0" applyFill="1" applyBorder="1" applyAlignment="1" applyProtection="1">
      <alignment horizontal="center" vertical="center"/>
      <protection locked="0"/>
    </xf>
    <xf numFmtId="0" fontId="8" fillId="2" borderId="34" xfId="114" applyFont="1" applyFill="1" applyBorder="1" applyAlignment="1">
      <alignment horizontal="left"/>
    </xf>
    <xf numFmtId="0" fontId="8" fillId="2" borderId="18" xfId="114" applyFont="1" applyFill="1" applyBorder="1" applyAlignment="1">
      <alignment horizontal="left"/>
    </xf>
    <xf numFmtId="0" fontId="8" fillId="2" borderId="47" xfId="114" applyFont="1" applyFill="1" applyBorder="1" applyAlignment="1">
      <alignment horizontal="left"/>
    </xf>
    <xf numFmtId="0" fontId="8" fillId="2" borderId="14" xfId="114" applyFont="1" applyFill="1" applyBorder="1" applyAlignment="1">
      <alignment horizontal="left"/>
    </xf>
    <xf numFmtId="0" fontId="8" fillId="2" borderId="19" xfId="114" applyFont="1" applyFill="1" applyBorder="1" applyAlignment="1">
      <alignment horizontal="left"/>
    </xf>
    <xf numFmtId="0" fontId="6" fillId="7" borderId="2" xfId="114" applyFont="1" applyFill="1" applyBorder="1" applyAlignment="1">
      <alignment horizontal="left" vertical="center" wrapText="1"/>
    </xf>
    <xf numFmtId="0" fontId="6" fillId="7" borderId="0" xfId="114" applyFont="1" applyFill="1" applyAlignment="1">
      <alignment horizontal="left" vertical="center" wrapText="1"/>
    </xf>
    <xf numFmtId="0" fontId="8" fillId="7" borderId="0" xfId="114" applyFont="1" applyFill="1" applyAlignment="1">
      <alignment horizontal="right" vertical="center" wrapText="1"/>
    </xf>
    <xf numFmtId="0" fontId="6" fillId="9" borderId="29" xfId="114" applyFont="1" applyFill="1" applyBorder="1" applyAlignment="1" applyProtection="1">
      <alignment horizontal="center" wrapText="1"/>
      <protection locked="0"/>
    </xf>
    <xf numFmtId="0" fontId="6" fillId="9" borderId="26" xfId="114" applyFont="1" applyFill="1" applyBorder="1" applyAlignment="1" applyProtection="1">
      <alignment horizontal="center"/>
      <protection locked="0"/>
    </xf>
    <xf numFmtId="0" fontId="6" fillId="9" borderId="31" xfId="114" applyFont="1" applyFill="1" applyBorder="1" applyAlignment="1" applyProtection="1">
      <alignment horizontal="center"/>
      <protection locked="0"/>
    </xf>
    <xf numFmtId="170" fontId="6" fillId="9" borderId="46" xfId="114" applyNumberFormat="1" applyFont="1" applyFill="1" applyBorder="1" applyAlignment="1" applyProtection="1">
      <alignment horizontal="center" vertical="center" wrapText="1"/>
      <protection locked="0"/>
    </xf>
    <xf numFmtId="170" fontId="6" fillId="9" borderId="15" xfId="114" applyNumberFormat="1" applyFont="1" applyFill="1" applyBorder="1" applyAlignment="1" applyProtection="1">
      <alignment horizontal="center" vertical="center" wrapText="1"/>
      <protection locked="0"/>
    </xf>
    <xf numFmtId="0" fontId="6" fillId="9" borderId="2" xfId="114" applyFont="1" applyFill="1" applyBorder="1" applyAlignment="1" applyProtection="1">
      <alignment horizontal="center"/>
      <protection locked="0"/>
    </xf>
    <xf numFmtId="0" fontId="6" fillId="9" borderId="0" xfId="114" applyFont="1" applyFill="1" applyAlignment="1" applyProtection="1">
      <alignment horizontal="center"/>
      <protection locked="0"/>
    </xf>
    <xf numFmtId="0" fontId="6" fillId="9" borderId="58" xfId="114" applyFont="1" applyFill="1" applyBorder="1" applyAlignment="1" applyProtection="1">
      <alignment horizontal="center"/>
      <protection locked="0"/>
    </xf>
    <xf numFmtId="0" fontId="6" fillId="9" borderId="42" xfId="114" applyFont="1" applyFill="1" applyBorder="1" applyAlignment="1" applyProtection="1">
      <alignment horizontal="center" wrapText="1"/>
      <protection locked="0"/>
    </xf>
    <xf numFmtId="0" fontId="6" fillId="9" borderId="44" xfId="114" applyFont="1" applyFill="1" applyBorder="1" applyAlignment="1" applyProtection="1">
      <alignment horizontal="center" wrapText="1"/>
      <protection locked="0"/>
    </xf>
    <xf numFmtId="0" fontId="6" fillId="9" borderId="43" xfId="114" applyFont="1" applyFill="1" applyBorder="1" applyAlignment="1" applyProtection="1">
      <alignment horizontal="center" wrapText="1"/>
      <protection locked="0"/>
    </xf>
    <xf numFmtId="0" fontId="6" fillId="9" borderId="57" xfId="114" applyFont="1" applyFill="1" applyBorder="1" applyAlignment="1" applyProtection="1">
      <alignment horizontal="center" vertical="center" wrapText="1"/>
      <protection locked="0"/>
    </xf>
    <xf numFmtId="0" fontId="6" fillId="9" borderId="56" xfId="114" applyFont="1" applyFill="1" applyBorder="1" applyAlignment="1" applyProtection="1">
      <alignment horizontal="center" vertical="center" wrapText="1"/>
      <protection locked="0"/>
    </xf>
    <xf numFmtId="169" fontId="8" fillId="5" borderId="8" xfId="114" applyNumberFormat="1" applyFont="1" applyFill="1" applyBorder="1" applyAlignment="1">
      <alignment horizontal="center" vertical="center" wrapText="1"/>
    </xf>
    <xf numFmtId="169" fontId="8" fillId="5" borderId="10" xfId="114" applyNumberFormat="1" applyFont="1" applyFill="1" applyBorder="1" applyAlignment="1">
      <alignment horizontal="center" vertical="center" wrapText="1"/>
    </xf>
    <xf numFmtId="169" fontId="8" fillId="5" borderId="9" xfId="114" applyNumberFormat="1" applyFont="1" applyFill="1" applyBorder="1" applyAlignment="1">
      <alignment horizontal="center" vertical="center" wrapText="1"/>
    </xf>
    <xf numFmtId="169" fontId="8" fillId="5" borderId="2" xfId="114" applyNumberFormat="1" applyFont="1" applyFill="1" applyBorder="1" applyAlignment="1">
      <alignment horizontal="center" vertical="top"/>
    </xf>
    <xf numFmtId="169" fontId="8" fillId="5" borderId="0" xfId="114" applyNumberFormat="1" applyFont="1" applyFill="1" applyAlignment="1">
      <alignment horizontal="center" vertical="top"/>
    </xf>
    <xf numFmtId="169" fontId="8" fillId="5" borderId="3" xfId="114" applyNumberFormat="1" applyFont="1" applyFill="1" applyBorder="1" applyAlignment="1">
      <alignment horizontal="center" vertical="top"/>
    </xf>
    <xf numFmtId="0" fontId="6" fillId="0" borderId="8" xfId="114" applyFont="1" applyBorder="1" applyAlignment="1">
      <alignment horizontal="left" vertical="center" wrapText="1"/>
    </xf>
    <xf numFmtId="0" fontId="6" fillId="0" borderId="10" xfId="114" applyFont="1" applyBorder="1" applyAlignment="1">
      <alignment horizontal="left" vertical="center" wrapText="1"/>
    </xf>
    <xf numFmtId="0" fontId="6" fillId="0" borderId="9" xfId="114" applyFont="1" applyBorder="1" applyAlignment="1">
      <alignment horizontal="left" vertical="center" wrapText="1"/>
    </xf>
    <xf numFmtId="0" fontId="6" fillId="0" borderId="29" xfId="114" applyFont="1" applyBorder="1" applyAlignment="1">
      <alignment horizontal="left" vertical="center" wrapText="1"/>
    </xf>
    <xf numFmtId="0" fontId="6" fillId="0" borderId="26" xfId="114" applyFont="1" applyBorder="1" applyAlignment="1">
      <alignment horizontal="left" vertical="center" wrapText="1"/>
    </xf>
    <xf numFmtId="0" fontId="6" fillId="0" borderId="30" xfId="114" applyFont="1" applyBorder="1" applyAlignment="1">
      <alignment horizontal="left" vertical="center" wrapText="1"/>
    </xf>
    <xf numFmtId="0" fontId="6" fillId="5" borderId="45" xfId="114" applyFont="1" applyFill="1" applyBorder="1" applyAlignment="1">
      <alignment horizontal="center" vertical="center" wrapText="1"/>
    </xf>
    <xf numFmtId="0" fontId="6" fillId="5" borderId="38" xfId="114" applyFont="1" applyFill="1" applyBorder="1" applyAlignment="1">
      <alignment horizontal="center" vertical="center" wrapText="1"/>
    </xf>
    <xf numFmtId="0" fontId="6" fillId="7" borderId="3" xfId="114" applyFont="1" applyFill="1" applyBorder="1" applyAlignment="1">
      <alignment horizontal="left" vertical="center" wrapText="1"/>
    </xf>
    <xf numFmtId="0" fontId="6" fillId="5" borderId="46" xfId="114" applyFont="1" applyFill="1" applyBorder="1" applyAlignment="1">
      <alignment horizontal="center" vertical="center" wrapText="1"/>
    </xf>
    <xf numFmtId="0" fontId="6" fillId="5" borderId="39" xfId="114" applyFont="1" applyFill="1" applyBorder="1" applyAlignment="1">
      <alignment horizontal="center" vertical="center" wrapText="1"/>
    </xf>
    <xf numFmtId="0" fontId="6" fillId="5" borderId="42" xfId="114" applyFont="1" applyFill="1" applyBorder="1" applyAlignment="1">
      <alignment horizontal="center" vertical="center" wrapText="1"/>
    </xf>
    <xf numFmtId="0" fontId="6" fillId="5" borderId="43" xfId="114" applyFont="1" applyFill="1" applyBorder="1" applyAlignment="1">
      <alignment horizontal="center" vertical="center" wrapText="1"/>
    </xf>
    <xf numFmtId="0" fontId="6" fillId="5" borderId="2" xfId="114" applyFont="1" applyFill="1" applyBorder="1" applyAlignment="1">
      <alignment horizontal="center" vertical="center" wrapText="1"/>
    </xf>
    <xf numFmtId="0" fontId="6" fillId="5" borderId="58" xfId="114" applyFont="1" applyFill="1" applyBorder="1" applyAlignment="1">
      <alignment horizontal="center" vertical="center" wrapText="1"/>
    </xf>
    <xf numFmtId="0" fontId="6" fillId="5" borderId="29" xfId="114" applyFont="1" applyFill="1" applyBorder="1" applyAlignment="1">
      <alignment horizontal="center" vertical="center" wrapText="1"/>
    </xf>
    <xf numFmtId="0" fontId="6" fillId="5" borderId="31" xfId="114" applyFont="1" applyFill="1" applyBorder="1" applyAlignment="1">
      <alignment horizontal="center" vertical="center" wrapText="1"/>
    </xf>
    <xf numFmtId="0" fontId="6" fillId="0" borderId="21" xfId="114" applyFont="1" applyBorder="1" applyAlignment="1">
      <alignment horizontal="left"/>
    </xf>
    <xf numFmtId="0" fontId="6" fillId="0" borderId="41" xfId="114" applyFont="1" applyBorder="1" applyAlignment="1">
      <alignment horizontal="left"/>
    </xf>
    <xf numFmtId="0" fontId="6" fillId="2" borderId="14" xfId="114" applyFont="1" applyFill="1" applyBorder="1" applyAlignment="1">
      <alignment horizontal="center"/>
    </xf>
    <xf numFmtId="0" fontId="6" fillId="2" borderId="19" xfId="114" applyFont="1" applyFill="1" applyBorder="1" applyAlignment="1">
      <alignment horizontal="center"/>
    </xf>
    <xf numFmtId="0" fontId="6" fillId="2" borderId="1" xfId="114" applyFont="1" applyFill="1" applyBorder="1" applyAlignment="1">
      <alignment horizontal="center"/>
    </xf>
    <xf numFmtId="0" fontId="6" fillId="2" borderId="4" xfId="114" applyFont="1" applyFill="1" applyBorder="1" applyAlignment="1">
      <alignment horizontal="center"/>
    </xf>
    <xf numFmtId="0" fontId="6" fillId="9" borderId="1" xfId="114" applyFont="1" applyFill="1" applyBorder="1" applyAlignment="1" applyProtection="1">
      <alignment horizontal="center"/>
      <protection locked="0"/>
    </xf>
    <xf numFmtId="0" fontId="6" fillId="2" borderId="34" xfId="114" applyFont="1" applyFill="1" applyBorder="1" applyAlignment="1">
      <alignment horizontal="center"/>
    </xf>
    <xf numFmtId="0" fontId="6" fillId="2" borderId="47" xfId="114" applyFont="1" applyFill="1" applyBorder="1" applyAlignment="1">
      <alignment horizontal="center"/>
    </xf>
    <xf numFmtId="0" fontId="6" fillId="9" borderId="72" xfId="114" applyFont="1" applyFill="1" applyBorder="1" applyAlignment="1" applyProtection="1">
      <alignment horizontal="center"/>
      <protection locked="0"/>
    </xf>
    <xf numFmtId="0" fontId="6" fillId="9" borderId="22" xfId="114" applyFont="1" applyFill="1" applyBorder="1" applyAlignment="1" applyProtection="1">
      <alignment horizontal="center"/>
      <protection locked="0"/>
    </xf>
    <xf numFmtId="0" fontId="6" fillId="2" borderId="72" xfId="114" applyFont="1" applyFill="1" applyBorder="1" applyAlignment="1">
      <alignment horizontal="center"/>
    </xf>
    <xf numFmtId="0" fontId="6" fillId="2" borderId="41" xfId="114" applyFont="1" applyFill="1" applyBorder="1" applyAlignment="1">
      <alignment horizontal="center"/>
    </xf>
    <xf numFmtId="0" fontId="6" fillId="9" borderId="56" xfId="114" applyFont="1" applyFill="1" applyBorder="1" applyAlignment="1" applyProtection="1">
      <alignment horizontal="center"/>
      <protection locked="0"/>
    </xf>
    <xf numFmtId="0" fontId="6" fillId="2" borderId="56" xfId="114" applyFont="1" applyFill="1" applyBorder="1" applyAlignment="1">
      <alignment horizontal="center"/>
    </xf>
    <xf numFmtId="0" fontId="6" fillId="2" borderId="30" xfId="114" applyFont="1" applyFill="1" applyBorder="1" applyAlignment="1">
      <alignment horizontal="center"/>
    </xf>
    <xf numFmtId="0" fontId="6" fillId="9" borderId="82" xfId="114" applyFont="1" applyFill="1" applyBorder="1" applyAlignment="1" applyProtection="1">
      <alignment horizontal="center"/>
      <protection locked="0"/>
    </xf>
    <xf numFmtId="0" fontId="6" fillId="9" borderId="69" xfId="114" applyFont="1" applyFill="1" applyBorder="1" applyAlignment="1" applyProtection="1">
      <alignment horizontal="center"/>
      <protection locked="0"/>
    </xf>
    <xf numFmtId="0" fontId="8" fillId="3" borderId="45" xfId="120" applyFont="1" applyFill="1" applyBorder="1" applyAlignment="1">
      <alignment horizontal="center" vertical="center" wrapText="1"/>
    </xf>
    <xf numFmtId="0" fontId="8" fillId="3" borderId="38" xfId="120" applyFont="1" applyFill="1" applyBorder="1" applyAlignment="1">
      <alignment horizontal="center" vertical="center" wrapText="1"/>
    </xf>
    <xf numFmtId="0" fontId="8" fillId="5" borderId="1" xfId="114" applyFont="1" applyFill="1" applyBorder="1" applyAlignment="1">
      <alignment horizontal="center"/>
    </xf>
    <xf numFmtId="0" fontId="8" fillId="3" borderId="1" xfId="120" applyFont="1" applyFill="1" applyBorder="1" applyAlignment="1">
      <alignment horizontal="center"/>
    </xf>
    <xf numFmtId="0" fontId="6" fillId="0" borderId="1" xfId="114" applyFont="1" applyBorder="1"/>
    <xf numFmtId="0" fontId="6" fillId="8" borderId="27" xfId="114" applyFont="1" applyFill="1" applyBorder="1" applyAlignment="1">
      <alignment horizontal="center"/>
    </xf>
    <xf numFmtId="0" fontId="6" fillId="8" borderId="36" xfId="114" applyFont="1" applyFill="1" applyBorder="1" applyAlignment="1">
      <alignment horizontal="center"/>
    </xf>
    <xf numFmtId="0" fontId="8" fillId="5" borderId="8" xfId="114" applyFont="1" applyFill="1" applyBorder="1" applyAlignment="1">
      <alignment horizontal="center" vertical="center" wrapText="1"/>
    </xf>
    <xf numFmtId="0" fontId="8" fillId="5" borderId="10" xfId="114" applyFont="1" applyFill="1" applyBorder="1" applyAlignment="1">
      <alignment horizontal="center" vertical="center" wrapText="1"/>
    </xf>
    <xf numFmtId="0" fontId="8" fillId="5" borderId="9" xfId="114" applyFont="1" applyFill="1" applyBorder="1" applyAlignment="1">
      <alignment horizontal="center" vertical="center" wrapText="1"/>
    </xf>
    <xf numFmtId="0" fontId="8" fillId="5" borderId="5" xfId="114" applyFont="1" applyFill="1" applyBorder="1" applyAlignment="1">
      <alignment horizontal="center" vertical="center" wrapText="1"/>
    </xf>
    <xf numFmtId="0" fontId="8" fillId="5" borderId="11" xfId="114" applyFont="1" applyFill="1" applyBorder="1" applyAlignment="1">
      <alignment horizontal="center" vertical="center" wrapText="1"/>
    </xf>
    <xf numFmtId="0" fontId="8" fillId="5" borderId="6" xfId="114" applyFont="1" applyFill="1" applyBorder="1" applyAlignment="1">
      <alignment horizontal="center" vertical="center" wrapText="1"/>
    </xf>
    <xf numFmtId="0" fontId="8" fillId="3" borderId="63" xfId="120" applyFont="1" applyFill="1" applyBorder="1" applyAlignment="1">
      <alignment horizontal="center" vertical="center"/>
    </xf>
    <xf numFmtId="0" fontId="8" fillId="3" borderId="65" xfId="120" applyFont="1" applyFill="1" applyBorder="1" applyAlignment="1">
      <alignment horizontal="center" vertical="center"/>
    </xf>
    <xf numFmtId="0" fontId="8" fillId="5" borderId="40" xfId="114" applyFont="1" applyFill="1" applyBorder="1" applyAlignment="1">
      <alignment horizontal="center"/>
    </xf>
    <xf numFmtId="0" fontId="6" fillId="0" borderId="8" xfId="120" applyFont="1" applyBorder="1" applyAlignment="1">
      <alignment horizontal="left" vertical="center" wrapText="1"/>
    </xf>
    <xf numFmtId="0" fontId="6" fillId="0" borderId="10" xfId="120" applyFont="1" applyBorder="1" applyAlignment="1">
      <alignment horizontal="left" vertical="center" wrapText="1"/>
    </xf>
    <xf numFmtId="0" fontId="6" fillId="0" borderId="9" xfId="120" applyFont="1" applyBorder="1" applyAlignment="1">
      <alignment horizontal="left" vertical="center" wrapText="1"/>
    </xf>
    <xf numFmtId="0" fontId="6" fillId="0" borderId="2" xfId="120" applyFont="1" applyBorder="1" applyAlignment="1">
      <alignment horizontal="left" vertical="center" wrapText="1"/>
    </xf>
    <xf numFmtId="0" fontId="6" fillId="0" borderId="0" xfId="120" applyFont="1" applyAlignment="1">
      <alignment horizontal="left" vertical="center" wrapText="1"/>
    </xf>
    <xf numFmtId="0" fontId="6" fillId="0" borderId="3" xfId="120" applyFont="1" applyBorder="1" applyAlignment="1">
      <alignment horizontal="left" vertical="center" wrapText="1"/>
    </xf>
    <xf numFmtId="0" fontId="6" fillId="0" borderId="29" xfId="120" applyFont="1" applyBorder="1" applyAlignment="1">
      <alignment horizontal="left" vertical="center" wrapText="1"/>
    </xf>
    <xf numFmtId="0" fontId="6" fillId="0" borderId="26" xfId="120" applyFont="1" applyBorder="1" applyAlignment="1">
      <alignment horizontal="left" vertical="center" wrapText="1"/>
    </xf>
    <xf numFmtId="0" fontId="6" fillId="0" borderId="30" xfId="120" applyFont="1" applyBorder="1" applyAlignment="1">
      <alignment horizontal="left" vertical="center" wrapText="1"/>
    </xf>
    <xf numFmtId="0" fontId="6" fillId="0" borderId="35" xfId="114" applyFont="1" applyBorder="1" applyAlignment="1">
      <alignment horizontal="left"/>
    </xf>
    <xf numFmtId="0" fontId="6" fillId="0" borderId="17" xfId="114" applyFont="1" applyBorder="1" applyAlignment="1">
      <alignment horizontal="left"/>
    </xf>
    <xf numFmtId="0" fontId="8" fillId="3" borderId="57" xfId="120" applyFont="1" applyFill="1" applyBorder="1" applyAlignment="1">
      <alignment horizontal="center" vertical="center"/>
    </xf>
    <xf numFmtId="0" fontId="8" fillId="3" borderId="44" xfId="120" applyFont="1" applyFill="1" applyBorder="1" applyAlignment="1">
      <alignment horizontal="center" vertical="center"/>
    </xf>
    <xf numFmtId="0" fontId="8" fillId="3" borderId="59" xfId="120" applyFont="1" applyFill="1" applyBorder="1" applyAlignment="1">
      <alignment horizontal="center" vertical="center"/>
    </xf>
    <xf numFmtId="0" fontId="8" fillId="3" borderId="56" xfId="120" applyFont="1" applyFill="1" applyBorder="1" applyAlignment="1">
      <alignment horizontal="center" vertical="center"/>
    </xf>
    <xf numFmtId="0" fontId="8" fillId="3" borderId="26" xfId="120" applyFont="1" applyFill="1" applyBorder="1" applyAlignment="1">
      <alignment horizontal="center" vertical="center"/>
    </xf>
    <xf numFmtId="0" fontId="8" fillId="3" borderId="30" xfId="120" applyFont="1" applyFill="1" applyBorder="1" applyAlignment="1">
      <alignment horizontal="center" vertical="center"/>
    </xf>
    <xf numFmtId="0" fontId="8" fillId="3" borderId="46" xfId="120" applyFont="1" applyFill="1" applyBorder="1" applyAlignment="1">
      <alignment horizontal="center" vertical="center" wrapText="1"/>
    </xf>
    <xf numFmtId="0" fontId="8" fillId="3" borderId="39" xfId="120" applyFont="1" applyFill="1" applyBorder="1" applyAlignment="1">
      <alignment horizontal="center" vertical="center" wrapText="1"/>
    </xf>
    <xf numFmtId="0" fontId="8" fillId="5" borderId="16" xfId="114" applyFont="1" applyFill="1" applyBorder="1" applyAlignment="1">
      <alignment horizontal="center"/>
    </xf>
    <xf numFmtId="0" fontId="8" fillId="5" borderId="35" xfId="114" applyFont="1" applyFill="1" applyBorder="1" applyAlignment="1">
      <alignment horizontal="center"/>
    </xf>
    <xf numFmtId="0" fontId="8" fillId="5" borderId="17" xfId="114" applyFont="1" applyFill="1" applyBorder="1" applyAlignment="1">
      <alignment horizontal="center"/>
    </xf>
    <xf numFmtId="0" fontId="8" fillId="5" borderId="72" xfId="114" applyFont="1" applyFill="1" applyBorder="1" applyAlignment="1">
      <alignment horizontal="center"/>
    </xf>
    <xf numFmtId="0" fontId="8" fillId="5" borderId="41" xfId="114" applyFont="1" applyFill="1" applyBorder="1" applyAlignment="1">
      <alignment horizontal="center"/>
    </xf>
    <xf numFmtId="0" fontId="8" fillId="8" borderId="33" xfId="114" applyFont="1" applyFill="1" applyBorder="1" applyAlignment="1">
      <alignment horizontal="center"/>
    </xf>
    <xf numFmtId="0" fontId="8" fillId="8" borderId="11" xfId="114" applyFont="1" applyFill="1" applyBorder="1" applyAlignment="1">
      <alignment horizontal="center"/>
    </xf>
    <xf numFmtId="0" fontId="8" fillId="8" borderId="6" xfId="114" applyFont="1" applyFill="1" applyBorder="1" applyAlignment="1">
      <alignment horizontal="center"/>
    </xf>
    <xf numFmtId="0" fontId="6" fillId="2" borderId="82" xfId="114" applyFont="1" applyFill="1" applyBorder="1" applyAlignment="1">
      <alignment horizontal="center"/>
    </xf>
    <xf numFmtId="0" fontId="6" fillId="2" borderId="83" xfId="114" applyFont="1" applyFill="1" applyBorder="1" applyAlignment="1">
      <alignment horizontal="center"/>
    </xf>
    <xf numFmtId="0" fontId="8" fillId="5" borderId="10" xfId="114" applyFont="1" applyFill="1" applyBorder="1" applyAlignment="1">
      <alignment horizontal="center"/>
    </xf>
    <xf numFmtId="37" fontId="8" fillId="8" borderId="33" xfId="65" applyNumberFormat="1" applyFont="1" applyFill="1" applyBorder="1" applyAlignment="1" applyProtection="1">
      <alignment horizontal="center"/>
    </xf>
    <xf numFmtId="37" fontId="8" fillId="8" borderId="25" xfId="65" applyNumberFormat="1" applyFont="1" applyFill="1" applyBorder="1" applyAlignment="1" applyProtection="1">
      <alignment horizontal="center"/>
    </xf>
    <xf numFmtId="37" fontId="6" fillId="8" borderId="33" xfId="65" applyNumberFormat="1" applyFont="1" applyFill="1" applyBorder="1" applyAlignment="1" applyProtection="1">
      <alignment horizontal="center"/>
    </xf>
    <xf numFmtId="37" fontId="6" fillId="8" borderId="25" xfId="65" applyNumberFormat="1" applyFont="1" applyFill="1" applyBorder="1" applyAlignment="1" applyProtection="1">
      <alignment horizontal="center"/>
    </xf>
    <xf numFmtId="0" fontId="6" fillId="8" borderId="33" xfId="114" applyFont="1" applyFill="1" applyBorder="1" applyAlignment="1">
      <alignment horizontal="center"/>
    </xf>
    <xf numFmtId="0" fontId="6" fillId="8" borderId="11" xfId="114" applyFont="1" applyFill="1" applyBorder="1" applyAlignment="1">
      <alignment horizontal="center"/>
    </xf>
    <xf numFmtId="0" fontId="6" fillId="8" borderId="6" xfId="114" applyFont="1" applyFill="1" applyBorder="1" applyAlignment="1">
      <alignment horizontal="center"/>
    </xf>
    <xf numFmtId="0" fontId="6" fillId="8" borderId="70" xfId="114" applyFont="1" applyFill="1" applyBorder="1" applyAlignment="1">
      <alignment horizontal="center"/>
    </xf>
    <xf numFmtId="0" fontId="6" fillId="8" borderId="71" xfId="114" applyFont="1" applyFill="1" applyBorder="1" applyAlignment="1">
      <alignment horizontal="center"/>
    </xf>
    <xf numFmtId="0" fontId="6" fillId="8" borderId="73" xfId="114" applyFont="1" applyFill="1" applyBorder="1" applyAlignment="1">
      <alignment horizontal="center"/>
    </xf>
    <xf numFmtId="0" fontId="6" fillId="9" borderId="32" xfId="114" applyFont="1" applyFill="1" applyBorder="1" applyAlignment="1" applyProtection="1">
      <alignment horizontal="center"/>
      <protection locked="0"/>
    </xf>
    <xf numFmtId="0" fontId="6" fillId="9" borderId="77" xfId="114" applyFont="1" applyFill="1" applyBorder="1" applyAlignment="1" applyProtection="1">
      <alignment horizontal="center"/>
      <protection locked="0"/>
    </xf>
    <xf numFmtId="0" fontId="6" fillId="9" borderId="78" xfId="114" applyFont="1" applyFill="1" applyBorder="1" applyAlignment="1" applyProtection="1">
      <alignment horizontal="center"/>
      <protection locked="0"/>
    </xf>
    <xf numFmtId="0" fontId="6" fillId="2" borderId="77" xfId="114" applyFont="1" applyFill="1" applyBorder="1" applyAlignment="1">
      <alignment horizontal="center"/>
    </xf>
    <xf numFmtId="0" fontId="6" fillId="2" borderId="79" xfId="114" applyFont="1" applyFill="1" applyBorder="1" applyAlignment="1">
      <alignment horizontal="center"/>
    </xf>
    <xf numFmtId="0" fontId="4" fillId="5" borderId="40" xfId="114" applyFont="1" applyFill="1" applyBorder="1" applyAlignment="1">
      <alignment horizontal="center" vertical="center" wrapText="1"/>
    </xf>
    <xf numFmtId="0" fontId="4" fillId="5" borderId="1" xfId="114" applyFont="1" applyFill="1" applyBorder="1" applyAlignment="1">
      <alignment horizontal="center" vertical="center" wrapText="1"/>
    </xf>
    <xf numFmtId="0" fontId="4" fillId="5" borderId="8" xfId="114" applyFont="1" applyFill="1" applyBorder="1" applyAlignment="1">
      <alignment horizontal="center" wrapText="1"/>
    </xf>
    <xf numFmtId="0" fontId="4" fillId="5" borderId="10" xfId="114" applyFont="1" applyFill="1" applyBorder="1" applyAlignment="1">
      <alignment horizontal="center" wrapText="1"/>
    </xf>
    <xf numFmtId="0" fontId="4" fillId="5" borderId="9" xfId="114" applyFont="1" applyFill="1" applyBorder="1" applyAlignment="1">
      <alignment horizontal="center" wrapText="1"/>
    </xf>
    <xf numFmtId="0" fontId="4" fillId="5" borderId="5" xfId="114" applyFont="1" applyFill="1" applyBorder="1" applyAlignment="1">
      <alignment horizontal="center" wrapText="1"/>
    </xf>
    <xf numFmtId="0" fontId="4" fillId="5" borderId="11" xfId="114" applyFont="1" applyFill="1" applyBorder="1" applyAlignment="1">
      <alignment horizontal="center" wrapText="1"/>
    </xf>
    <xf numFmtId="0" fontId="4" fillId="5" borderId="6" xfId="114" applyFont="1" applyFill="1" applyBorder="1" applyAlignment="1">
      <alignment horizontal="center" wrapText="1"/>
    </xf>
    <xf numFmtId="0" fontId="4" fillId="5" borderId="42" xfId="114" applyFont="1" applyFill="1" applyBorder="1" applyAlignment="1">
      <alignment horizontal="center" vertical="center"/>
    </xf>
    <xf numFmtId="0" fontId="4" fillId="5" borderId="44" xfId="114" applyFont="1" applyFill="1" applyBorder="1" applyAlignment="1">
      <alignment horizontal="center" vertical="center"/>
    </xf>
    <xf numFmtId="0" fontId="4" fillId="5" borderId="43" xfId="114" applyFont="1" applyFill="1" applyBorder="1" applyAlignment="1">
      <alignment horizontal="center" vertical="center"/>
    </xf>
    <xf numFmtId="0" fontId="4" fillId="5" borderId="2" xfId="114" applyFont="1" applyFill="1" applyBorder="1" applyAlignment="1">
      <alignment horizontal="center" vertical="center"/>
    </xf>
    <xf numFmtId="0" fontId="4" fillId="5" borderId="0" xfId="114" applyFont="1" applyFill="1" applyAlignment="1">
      <alignment horizontal="center" vertical="center"/>
    </xf>
    <xf numFmtId="0" fontId="4" fillId="5" borderId="58" xfId="114" applyFont="1" applyFill="1" applyBorder="1" applyAlignment="1">
      <alignment horizontal="center" vertical="center"/>
    </xf>
    <xf numFmtId="0" fontId="4" fillId="5" borderId="5" xfId="114" applyFont="1" applyFill="1" applyBorder="1" applyAlignment="1">
      <alignment horizontal="center" vertical="center"/>
    </xf>
    <xf numFmtId="0" fontId="4" fillId="5" borderId="11" xfId="114" applyFont="1" applyFill="1" applyBorder="1" applyAlignment="1">
      <alignment horizontal="center" vertical="center"/>
    </xf>
    <xf numFmtId="0" fontId="4" fillId="5" borderId="25" xfId="114" applyFont="1" applyFill="1" applyBorder="1" applyAlignment="1">
      <alignment horizontal="center" vertical="center"/>
    </xf>
    <xf numFmtId="0" fontId="4" fillId="5" borderId="16" xfId="114" applyFont="1" applyFill="1" applyBorder="1" applyAlignment="1">
      <alignment horizontal="center"/>
    </xf>
    <xf numFmtId="0" fontId="4" fillId="5" borderId="35" xfId="114" applyFont="1" applyFill="1" applyBorder="1" applyAlignment="1">
      <alignment horizontal="center"/>
    </xf>
    <xf numFmtId="0" fontId="4" fillId="5" borderId="17" xfId="114" applyFont="1" applyFill="1" applyBorder="1" applyAlignment="1">
      <alignment horizontal="center"/>
    </xf>
    <xf numFmtId="0" fontId="6" fillId="0" borderId="55" xfId="114" applyFont="1" applyBorder="1" applyAlignment="1">
      <alignment horizontal="left" wrapText="1"/>
    </xf>
    <xf numFmtId="0" fontId="6" fillId="0" borderId="37" xfId="114" applyFont="1" applyBorder="1" applyAlignment="1">
      <alignment horizontal="left" wrapText="1"/>
    </xf>
    <xf numFmtId="0" fontId="6" fillId="0" borderId="49" xfId="114" applyFont="1" applyBorder="1" applyAlignment="1">
      <alignment horizontal="left" wrapText="1"/>
    </xf>
    <xf numFmtId="0" fontId="6" fillId="0" borderId="40" xfId="114" applyFont="1" applyBorder="1" applyAlignment="1">
      <alignment horizontal="left" wrapText="1"/>
    </xf>
    <xf numFmtId="0" fontId="4" fillId="5" borderId="38" xfId="114" applyFont="1" applyFill="1" applyBorder="1" applyAlignment="1">
      <alignment horizontal="center" vertical="top" wrapText="1"/>
    </xf>
    <xf numFmtId="0" fontId="4" fillId="5" borderId="24" xfId="114" applyFont="1" applyFill="1" applyBorder="1" applyAlignment="1">
      <alignment horizontal="center" vertical="top" wrapText="1"/>
    </xf>
    <xf numFmtId="0" fontId="4" fillId="5" borderId="46" xfId="114" applyFont="1" applyFill="1" applyBorder="1" applyAlignment="1">
      <alignment horizontal="center" vertical="center" wrapText="1"/>
    </xf>
    <xf numFmtId="0" fontId="4" fillId="5" borderId="39" xfId="114" applyFont="1" applyFill="1" applyBorder="1" applyAlignment="1">
      <alignment horizontal="center" vertical="center" wrapText="1"/>
    </xf>
    <xf numFmtId="0" fontId="4" fillId="5" borderId="23" xfId="114" applyFont="1" applyFill="1" applyBorder="1" applyAlignment="1">
      <alignment horizontal="center" vertical="center" wrapText="1"/>
    </xf>
    <xf numFmtId="0" fontId="4" fillId="5" borderId="45" xfId="114" applyFont="1" applyFill="1" applyBorder="1" applyAlignment="1">
      <alignment horizontal="center" vertical="center" wrapText="1"/>
    </xf>
    <xf numFmtId="0" fontId="4" fillId="5" borderId="38" xfId="114" applyFont="1" applyFill="1" applyBorder="1" applyAlignment="1">
      <alignment horizontal="center" vertical="center" wrapText="1"/>
    </xf>
    <xf numFmtId="0" fontId="4" fillId="5" borderId="24" xfId="114" applyFont="1" applyFill="1" applyBorder="1" applyAlignment="1">
      <alignment horizontal="center" vertical="center" wrapText="1"/>
    </xf>
    <xf numFmtId="0" fontId="4" fillId="5" borderId="12" xfId="114" applyFont="1" applyFill="1" applyBorder="1" applyAlignment="1">
      <alignment horizontal="center" vertical="center" wrapText="1"/>
    </xf>
    <xf numFmtId="0" fontId="4" fillId="5" borderId="4" xfId="114" applyFont="1" applyFill="1" applyBorder="1" applyAlignment="1">
      <alignment horizontal="center" vertical="center" wrapText="1"/>
    </xf>
    <xf numFmtId="9" fontId="6" fillId="8" borderId="24" xfId="117" applyFont="1" applyFill="1" applyBorder="1" applyAlignment="1">
      <alignment horizontal="center"/>
    </xf>
    <xf numFmtId="9" fontId="6" fillId="8" borderId="23" xfId="117" applyFont="1" applyFill="1" applyBorder="1" applyAlignment="1">
      <alignment horizontal="center"/>
    </xf>
    <xf numFmtId="0" fontId="6" fillId="0" borderId="0" xfId="114" applyFont="1" applyAlignment="1">
      <alignment horizontal="center"/>
    </xf>
    <xf numFmtId="0" fontId="6" fillId="0" borderId="0" xfId="114" applyFont="1" applyAlignment="1">
      <alignment horizontal="left"/>
    </xf>
    <xf numFmtId="0" fontId="6" fillId="0" borderId="44" xfId="114" applyFont="1" applyBorder="1" applyAlignment="1">
      <alignment horizontal="right"/>
    </xf>
    <xf numFmtId="0" fontId="6" fillId="9" borderId="56" xfId="114" applyFont="1" applyFill="1" applyBorder="1" applyAlignment="1" applyProtection="1">
      <alignment horizontal="left" vertical="top" wrapText="1"/>
      <protection locked="0"/>
    </xf>
    <xf numFmtId="0" fontId="6" fillId="9" borderId="26" xfId="114" applyFont="1" applyFill="1" applyBorder="1" applyAlignment="1" applyProtection="1">
      <alignment horizontal="left" vertical="top" wrapText="1"/>
      <protection locked="0"/>
    </xf>
    <xf numFmtId="0" fontId="6" fillId="9" borderId="31" xfId="114" applyFont="1" applyFill="1" applyBorder="1" applyAlignment="1" applyProtection="1">
      <alignment horizontal="left" vertical="top" wrapText="1"/>
      <protection locked="0"/>
    </xf>
    <xf numFmtId="0" fontId="6" fillId="9" borderId="54" xfId="114" applyFont="1" applyFill="1" applyBorder="1" applyAlignment="1" applyProtection="1">
      <alignment horizontal="left" vertical="top" wrapText="1"/>
      <protection locked="0"/>
    </xf>
    <xf numFmtId="0" fontId="6" fillId="9" borderId="0" xfId="114" applyFont="1" applyFill="1" applyAlignment="1" applyProtection="1">
      <alignment horizontal="left" vertical="top" wrapText="1"/>
      <protection locked="0"/>
    </xf>
    <xf numFmtId="0" fontId="6" fillId="9" borderId="58" xfId="114" applyFont="1" applyFill="1" applyBorder="1" applyAlignment="1" applyProtection="1">
      <alignment horizontal="left" vertical="top" wrapText="1"/>
      <protection locked="0"/>
    </xf>
    <xf numFmtId="0" fontId="6" fillId="9" borderId="57" xfId="114" applyFont="1" applyFill="1" applyBorder="1" applyAlignment="1" applyProtection="1">
      <alignment horizontal="left" vertical="top" wrapText="1"/>
      <protection locked="0"/>
    </xf>
    <xf numFmtId="0" fontId="6" fillId="9" borderId="44" xfId="114" applyFont="1" applyFill="1" applyBorder="1" applyAlignment="1" applyProtection="1">
      <alignment horizontal="left" vertical="top" wrapText="1"/>
      <protection locked="0"/>
    </xf>
    <xf numFmtId="0" fontId="6" fillId="9" borderId="43" xfId="114" applyFont="1" applyFill="1" applyBorder="1" applyAlignment="1" applyProtection="1">
      <alignment horizontal="left" vertical="top" wrapText="1"/>
      <protection locked="0"/>
    </xf>
    <xf numFmtId="0" fontId="6" fillId="2" borderId="51" xfId="114" applyFont="1" applyFill="1" applyBorder="1" applyAlignment="1">
      <alignment horizontal="right" wrapText="1"/>
    </xf>
    <xf numFmtId="0" fontId="6" fillId="2" borderId="24" xfId="114" applyFont="1" applyFill="1" applyBorder="1" applyAlignment="1">
      <alignment horizontal="right" wrapText="1"/>
    </xf>
    <xf numFmtId="0" fontId="6" fillId="2" borderId="24" xfId="114" applyFont="1" applyFill="1" applyBorder="1" applyAlignment="1">
      <alignment horizontal="right"/>
    </xf>
    <xf numFmtId="0" fontId="4" fillId="5" borderId="49" xfId="114" applyFont="1" applyFill="1" applyBorder="1" applyAlignment="1">
      <alignment horizontal="center" vertical="center" wrapText="1"/>
    </xf>
    <xf numFmtId="0" fontId="4" fillId="5" borderId="13" xfId="114" applyFont="1" applyFill="1" applyBorder="1" applyAlignment="1">
      <alignment horizontal="center" vertical="center" wrapText="1"/>
    </xf>
    <xf numFmtId="0" fontId="8" fillId="2" borderId="10" xfId="0" applyFont="1" applyFill="1" applyBorder="1" applyAlignment="1">
      <alignment horizontal="left"/>
    </xf>
    <xf numFmtId="0" fontId="3" fillId="2" borderId="49" xfId="0" applyFont="1" applyFill="1" applyBorder="1" applyAlignment="1">
      <alignment horizontal="center" vertical="center" wrapText="1"/>
    </xf>
    <xf numFmtId="0" fontId="3" fillId="2" borderId="13" xfId="0" applyFont="1" applyFill="1" applyBorder="1" applyAlignment="1">
      <alignment horizontal="center" vertical="center" wrapText="1"/>
    </xf>
    <xf numFmtId="172" fontId="6" fillId="2" borderId="16" xfId="0" applyNumberFormat="1" applyFont="1" applyFill="1" applyBorder="1" applyAlignment="1">
      <alignment horizontal="center"/>
    </xf>
    <xf numFmtId="172" fontId="6" fillId="2" borderId="35" xfId="0" applyNumberFormat="1" applyFont="1" applyFill="1" applyBorder="1" applyAlignment="1">
      <alignment horizontal="center"/>
    </xf>
    <xf numFmtId="172" fontId="6" fillId="2" borderId="62" xfId="0" applyNumberFormat="1" applyFont="1" applyFill="1" applyBorder="1" applyAlignment="1">
      <alignment horizontal="center"/>
    </xf>
    <xf numFmtId="173" fontId="6" fillId="9" borderId="61" xfId="0" applyNumberFormat="1" applyFont="1" applyFill="1" applyBorder="1" applyAlignment="1" applyProtection="1">
      <alignment horizontal="center"/>
      <protection locked="0"/>
    </xf>
    <xf numFmtId="173" fontId="6" fillId="9" borderId="35" xfId="0" applyNumberFormat="1" applyFont="1" applyFill="1" applyBorder="1" applyAlignment="1" applyProtection="1">
      <alignment horizontal="center"/>
      <protection locked="0"/>
    </xf>
    <xf numFmtId="173" fontId="6" fillId="9" borderId="17" xfId="0" applyNumberFormat="1" applyFont="1" applyFill="1" applyBorder="1" applyAlignment="1" applyProtection="1">
      <alignment horizontal="center"/>
      <protection locked="0"/>
    </xf>
    <xf numFmtId="0" fontId="3" fillId="2" borderId="29" xfId="0" applyFont="1" applyFill="1" applyBorder="1" applyAlignment="1">
      <alignment horizontal="center"/>
    </xf>
    <xf numFmtId="0" fontId="3" fillId="2" borderId="26" xfId="0" applyFont="1" applyFill="1" applyBorder="1" applyAlignment="1">
      <alignment horizontal="center"/>
    </xf>
    <xf numFmtId="0" fontId="3" fillId="2" borderId="31" xfId="0" applyFont="1" applyFill="1" applyBorder="1" applyAlignment="1">
      <alignment horizontal="center"/>
    </xf>
    <xf numFmtId="0" fontId="8" fillId="2" borderId="27" xfId="0" applyFont="1" applyFill="1" applyBorder="1" applyAlignment="1">
      <alignment horizontal="center" wrapText="1"/>
    </xf>
    <xf numFmtId="0" fontId="8" fillId="2" borderId="36" xfId="0" applyFont="1" applyFill="1" applyBorder="1" applyAlignment="1">
      <alignment horizontal="center" wrapText="1"/>
    </xf>
    <xf numFmtId="0" fontId="8" fillId="2" borderId="28" xfId="0" applyFont="1" applyFill="1" applyBorder="1" applyAlignment="1">
      <alignment horizontal="center" wrapText="1"/>
    </xf>
    <xf numFmtId="164" fontId="8" fillId="6" borderId="52" xfId="0" applyNumberFormat="1" applyFont="1" applyFill="1" applyBorder="1" applyAlignment="1">
      <alignment horizontal="center"/>
    </xf>
    <xf numFmtId="164" fontId="8" fillId="6" borderId="36" xfId="0" applyNumberFormat="1" applyFont="1" applyFill="1" applyBorder="1" applyAlignment="1">
      <alignment horizontal="center"/>
    </xf>
    <xf numFmtId="164" fontId="8" fillId="6" borderId="48" xfId="0" applyNumberFormat="1" applyFont="1" applyFill="1" applyBorder="1" applyAlignment="1">
      <alignment horizontal="center"/>
    </xf>
    <xf numFmtId="0" fontId="3" fillId="2" borderId="12"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40"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8" fillId="2" borderId="0" xfId="0" applyFont="1" applyFill="1" applyAlignment="1">
      <alignment horizontal="left"/>
    </xf>
    <xf numFmtId="0" fontId="3" fillId="2" borderId="11" xfId="0" applyFont="1" applyFill="1" applyBorder="1" applyAlignment="1">
      <alignment horizontal="center"/>
    </xf>
    <xf numFmtId="0" fontId="6" fillId="9" borderId="29" xfId="0" applyFont="1" applyFill="1" applyBorder="1" applyAlignment="1" applyProtection="1">
      <alignment horizontal="left" wrapText="1"/>
      <protection locked="0"/>
    </xf>
    <xf numFmtId="0" fontId="3" fillId="9" borderId="26" xfId="0" applyFont="1" applyFill="1" applyBorder="1" applyAlignment="1" applyProtection="1">
      <alignment horizontal="left" wrapText="1"/>
      <protection locked="0"/>
    </xf>
    <xf numFmtId="0" fontId="3" fillId="9" borderId="31" xfId="0" applyFont="1" applyFill="1" applyBorder="1" applyAlignment="1" applyProtection="1">
      <alignment horizontal="left" wrapText="1"/>
      <protection locked="0"/>
    </xf>
    <xf numFmtId="0" fontId="6" fillId="9" borderId="14" xfId="0" applyFont="1" applyFill="1" applyBorder="1" applyAlignment="1" applyProtection="1">
      <alignment horizontal="left" wrapText="1"/>
      <protection locked="0"/>
    </xf>
    <xf numFmtId="0" fontId="3" fillId="9" borderId="18" xfId="0" applyFont="1" applyFill="1" applyBorder="1" applyAlignment="1" applyProtection="1">
      <alignment horizontal="left" wrapText="1"/>
      <protection locked="0"/>
    </xf>
    <xf numFmtId="0" fontId="3" fillId="9" borderId="19" xfId="0" applyFont="1" applyFill="1" applyBorder="1" applyAlignment="1" applyProtection="1">
      <alignment horizontal="left" wrapText="1"/>
      <protection locked="0"/>
    </xf>
    <xf numFmtId="0" fontId="3" fillId="9" borderId="14" xfId="0" applyFont="1" applyFill="1" applyBorder="1" applyAlignment="1" applyProtection="1">
      <alignment horizontal="left" wrapText="1"/>
      <protection locked="0"/>
    </xf>
    <xf numFmtId="0" fontId="3" fillId="9" borderId="27" xfId="0" applyFont="1" applyFill="1" applyBorder="1" applyAlignment="1" applyProtection="1">
      <alignment horizontal="left" wrapText="1"/>
      <protection locked="0"/>
    </xf>
    <xf numFmtId="0" fontId="3" fillId="9" borderId="36" xfId="0" applyFont="1" applyFill="1" applyBorder="1" applyAlignment="1" applyProtection="1">
      <alignment horizontal="left" wrapText="1"/>
      <protection locked="0"/>
    </xf>
    <xf numFmtId="0" fontId="3" fillId="9" borderId="28" xfId="0" applyFont="1" applyFill="1" applyBorder="1" applyAlignment="1" applyProtection="1">
      <alignment horizontal="left" wrapText="1"/>
      <protection locked="0"/>
    </xf>
    <xf numFmtId="0" fontId="4" fillId="5" borderId="8" xfId="0" applyFont="1" applyFill="1" applyBorder="1" applyAlignment="1">
      <alignment horizontal="center" vertical="center" wrapText="1"/>
    </xf>
    <xf numFmtId="0" fontId="4" fillId="5" borderId="10" xfId="0" applyFont="1" applyFill="1" applyBorder="1" applyAlignment="1">
      <alignment horizontal="center" vertical="center"/>
    </xf>
    <xf numFmtId="0" fontId="4" fillId="5" borderId="9" xfId="0" applyFont="1" applyFill="1" applyBorder="1" applyAlignment="1">
      <alignment horizontal="center" vertical="center"/>
    </xf>
    <xf numFmtId="0" fontId="4" fillId="5" borderId="5" xfId="0" applyFont="1" applyFill="1" applyBorder="1" applyAlignment="1">
      <alignment horizontal="center" vertical="center"/>
    </xf>
    <xf numFmtId="0" fontId="4" fillId="5" borderId="11" xfId="0" applyFont="1" applyFill="1" applyBorder="1" applyAlignment="1">
      <alignment horizontal="center" vertical="center"/>
    </xf>
    <xf numFmtId="0" fontId="4" fillId="5" borderId="6" xfId="0" applyFont="1" applyFill="1" applyBorder="1" applyAlignment="1">
      <alignment horizontal="center" vertical="center"/>
    </xf>
    <xf numFmtId="170" fontId="3" fillId="9" borderId="40" xfId="0" applyNumberFormat="1" applyFont="1" applyFill="1" applyBorder="1" applyAlignment="1" applyProtection="1">
      <alignment horizontal="left"/>
      <protection locked="0"/>
    </xf>
    <xf numFmtId="170" fontId="3" fillId="9" borderId="12" xfId="0" applyNumberFormat="1" applyFont="1" applyFill="1" applyBorder="1" applyAlignment="1" applyProtection="1">
      <alignment horizontal="left"/>
      <protection locked="0"/>
    </xf>
    <xf numFmtId="0" fontId="6" fillId="2" borderId="21" xfId="0" applyFont="1" applyFill="1" applyBorder="1" applyAlignment="1">
      <alignment horizontal="left"/>
    </xf>
    <xf numFmtId="0" fontId="3" fillId="2" borderId="50" xfId="0" applyFont="1" applyFill="1" applyBorder="1" applyAlignment="1">
      <alignment horizontal="center" vertical="center"/>
    </xf>
    <xf numFmtId="0" fontId="3" fillId="2" borderId="32"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 xfId="0" applyFont="1" applyFill="1" applyBorder="1" applyAlignment="1">
      <alignment horizontal="center" vertical="center"/>
    </xf>
    <xf numFmtId="0" fontId="4" fillId="5" borderId="16" xfId="0" applyFont="1" applyFill="1" applyBorder="1" applyAlignment="1">
      <alignment horizontal="center"/>
    </xf>
    <xf numFmtId="0" fontId="4" fillId="5" borderId="35" xfId="0" applyFont="1" applyFill="1" applyBorder="1" applyAlignment="1">
      <alignment horizontal="center"/>
    </xf>
    <xf numFmtId="0" fontId="4" fillId="5" borderId="17" xfId="0" applyFont="1" applyFill="1" applyBorder="1" applyAlignment="1">
      <alignment horizontal="center"/>
    </xf>
    <xf numFmtId="0" fontId="4" fillId="5" borderId="64" xfId="0" applyFont="1" applyFill="1" applyBorder="1" applyAlignment="1">
      <alignment horizontal="center"/>
    </xf>
    <xf numFmtId="0" fontId="4" fillId="5" borderId="60" xfId="0" applyFont="1" applyFill="1" applyBorder="1" applyAlignment="1">
      <alignment horizontal="center"/>
    </xf>
    <xf numFmtId="0" fontId="4" fillId="5" borderId="53" xfId="0" applyFont="1" applyFill="1" applyBorder="1" applyAlignment="1">
      <alignment horizontal="center"/>
    </xf>
  </cellXfs>
  <cellStyles count="125">
    <cellStyle name="Comma" xfId="123" builtinId="3"/>
    <cellStyle name="Comma 2" xfId="65" xr:uid="{00000000-0005-0000-0000-000000000000}"/>
    <cellStyle name="Comma 4 2 2" xfId="115" xr:uid="{90B53A6F-0A06-F74A-ACF8-BE580DE2478C}"/>
    <cellStyle name="Comma 5" xfId="122" xr:uid="{1FF493CB-A9E7-D648-A8C2-D2BAEDE04D89}"/>
    <cellStyle name="Currency" xfId="116" builtinId="4"/>
    <cellStyle name="Currency 2" xfId="119" xr:uid="{316EB3B6-9BE6-B841-B1CF-00C7C34A6AA1}"/>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3"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2" builtinId="8" hidden="1"/>
    <cellStyle name="Normal" xfId="0" builtinId="0"/>
    <cellStyle name="Normal 2" xfId="114" xr:uid="{44466CC3-824E-2E42-8EE6-CF69FBEED035}"/>
    <cellStyle name="Normal 3 2 2" xfId="120" xr:uid="{194BDBCE-BA1B-C046-9F7F-EB2F344A9385}"/>
    <cellStyle name="Normal 4" xfId="118" xr:uid="{7F057FDD-08E9-344C-A80D-91787657AE6F}"/>
    <cellStyle name="Normal 4 2 2" xfId="121" xr:uid="{1AAD1CBE-1EA5-6B4A-87D9-4F59E898606B}"/>
    <cellStyle name="Percent" xfId="124" builtinId="5"/>
    <cellStyle name="Percent 2" xfId="117" xr:uid="{06A1D79A-64DA-DE40-8121-CD8064733871}"/>
  </cellStyles>
  <dxfs count="18">
    <dxf>
      <font>
        <color rgb="FF9C0006"/>
      </font>
      <fill>
        <patternFill>
          <bgColor rgb="FFFFC7CE"/>
        </patternFill>
      </fill>
    </dxf>
    <dxf>
      <font>
        <color rgb="FF9C0006"/>
      </font>
      <fill>
        <patternFill>
          <bgColor rgb="FFFFC7CE"/>
        </patternFill>
      </fill>
    </dxf>
    <dxf>
      <font>
        <b/>
        <i val="0"/>
        <color rgb="FFFF0000"/>
      </font>
      <fill>
        <patternFill patternType="solid">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0000"/>
      </font>
    </dxf>
    <dxf>
      <font>
        <b/>
        <i val="0"/>
        <color rgb="FFFF0000"/>
      </font>
    </dxf>
    <dxf>
      <font>
        <b/>
        <i val="0"/>
        <color rgb="FFFF0000"/>
      </font>
    </dxf>
    <dxf>
      <font>
        <strike val="0"/>
      </font>
    </dxf>
    <dxf>
      <font>
        <strike val="0"/>
      </font>
    </dxf>
    <dxf>
      <font>
        <strike val="0"/>
      </font>
    </dxf>
    <dxf>
      <font>
        <strike val="0"/>
      </font>
    </dxf>
  </dxfs>
  <tableStyles count="0" defaultTableStyle="TableStyleMedium2" defaultPivotStyle="PivotStyleLight16"/>
  <colors>
    <mruColors>
      <color rgb="FFFFC7CE"/>
      <color rgb="FFFCE4D6"/>
      <color rgb="FFEFBAC0"/>
      <color rgb="FFFFFF99"/>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17/10/relationships/person" Target="persons/person.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connections" Target="connection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alcChain" Target="calcChain.xml"/></Relationships>
</file>

<file path=xl/persons/person.xml><?xml version="1.0" encoding="utf-8"?>
<personList xmlns="http://schemas.microsoft.com/office/spreadsheetml/2018/threadedcomments" xmlns:x="http://schemas.openxmlformats.org/spreadsheetml/2006/main">
  <person displayName="Ben Seloske" id="{4C56F39F-21B0-42D4-B3A7-5AA65911BEB8}" userId="S::bseloske@ics.idaho.gov::323a4393-0192-4f0a-bd81-77746bdb0b73" providerId="AD"/>
</personList>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1" dT="2022-01-31T18:09:24.05" personId="{4C56F39F-21B0-42D4-B3A7-5AA65911BEB8}" id="{3E94F99E-BBF6-4BBB-8D7F-A9385964CBF8}">
    <text>For the formulas to match values correctly, BearLake, NezPerce, and TwinFalls counties cannot have spaces in their names.</text>
  </threadedComment>
  <threadedComment ref="C1" dT="2022-01-03T22:30:22.81" personId="{4C56F39F-21B0-42D4-B3A7-5AA65911BEB8}" id="{887874F3-6649-4294-83E8-26D277E7E1B8}">
    <text>For the L-2 to fill data correctly, this tab must remain sorted alphabetically by DistName.</text>
  </threadedComment>
  <threadedComment ref="C1" dT="2023-12-12T21:29:54.72" personId="{4C56F39F-21B0-42D4-B3A7-5AA65911BEB8}" id="{E5B10DD1-957E-4C59-AAB5-AB09CBF6A41D}" parentId="{887874F3-6649-4294-83E8-26D277E7E1B8}">
    <text>Highlighted counties MUST use this form. The other listed counties may use this form but it shouldn't be different from the "General" form.</text>
  </threadedComment>
  <threadedComment ref="E1" dT="2023-03-20T21:36:21.79" personId="{4C56F39F-21B0-42D4-B3A7-5AA65911BEB8}" id="{E8401FBE-EC75-4DD5-A3AC-63305CF5B155}">
    <text>Updated to 2023 OP values on 12/12/2023</text>
  </threadedComment>
  <threadedComment ref="F1" dT="2022-04-25T18:01:02.06" personId="{4C56F39F-21B0-42D4-B3A7-5AA65911BEB8}" id="{5DCE5089-F8CF-4D3B-A705-DF6872294F2C}">
    <text>2023 Forgone amounts updated - 1/24/2024</text>
  </threadedComment>
  <threadedComment ref="G1" dT="2023-03-20T21:39:36.82" personId="{4C56F39F-21B0-42D4-B3A7-5AA65911BEB8}" id="{F003EF1D-C3F4-4A2D-808F-63C5302D5124}">
    <text>Updated to 2023 OP values on 12/12/2023</text>
  </threadedComment>
  <threadedComment ref="J1" dT="2023-03-20T21:57:40.59" personId="{4C56F39F-21B0-42D4-B3A7-5AA65911BEB8}" id="{C552397B-2BFE-48B5-888D-0FAFCBB5D609}">
    <text>Updated 3/20/23 with figures that include the R&amp;B</text>
  </threadedComment>
  <threadedComment ref="K1" dT="2023-03-30T20:17:20.54" personId="{4C56F39F-21B0-42D4-B3A7-5AA65911BEB8}" id="{475BF39B-CC7F-440B-9421-FE942E76B2D6}">
    <text>This column has been reviewed and is up-to-date with the Max Budget &amp; Forgone worksheets as of 1/24/2024.</text>
  </threadedComment>
  <threadedComment ref="C12" dT="2022-07-22T17:09:55.54" personId="{4C56F39F-21B0-42D4-B3A7-5AA65911BEB8}" id="{BEBF6E3D-09CA-4694-A6E2-B25DF6FE817C}">
    <text>Hasn't levied for R&amp;B for over 3 yrs</text>
  </threadedComment>
  <threadedComment ref="C22" dT="2022-08-01T17:06:25.83" personId="{4C56F39F-21B0-42D4-B3A7-5AA65911BEB8}" id="{D48CB916-4521-4D0D-A290-2AB3BEDF063E}">
    <text>Did not levy for R&amp;B in 2021</text>
  </threadedComment>
</ThreadedComments>
</file>

<file path=xl/threadedComments/threadedComment2.xml><?xml version="1.0" encoding="utf-8"?>
<ThreadedComments xmlns="http://schemas.microsoft.com/office/spreadsheetml/2018/threadedcomments" xmlns:x="http://schemas.openxmlformats.org/spreadsheetml/2006/main">
  <threadedComment ref="H48" dT="2021-09-09T16:36:47.40" personId="{4C56F39F-21B0-42D4-B3A7-5AA65911BEB8}" id="{690176EA-5F06-4F30-B8A6-206AB8A10730}">
    <text>This amount should be the sum of the growth from: 3%, new construction, annexations, and expiring urban renewal minus the amount of growth being taken.</text>
  </threadedComment>
  <threadedComment ref="H49" dT="2022-04-04T19:48:53.02" personId="{4C56F39F-21B0-42D4-B3A7-5AA65911BEB8}" id="{A4425859-192B-478C-A2AA-BFB58207FFC6}">
    <text>If there is an amount in the box below, this box should be blank (the box below expands your budget growth this year and this amount reserves excess growth for the future; there should not be excess growth to reserve for the future if extra budget growth is needed via recovering forgone).</text>
  </threadedComment>
</ThreadedComments>
</file>

<file path=xl/threadedComments/threadedComment3.xml><?xml version="1.0" encoding="utf-8"?>
<ThreadedComments xmlns="http://schemas.microsoft.com/office/spreadsheetml/2018/threadedcomments" xmlns:x="http://schemas.openxmlformats.org/spreadsheetml/2006/main">
  <threadedComment ref="C11" dT="2021-09-02T21:10:16.19" personId="{4C56F39F-21B0-42D4-B3A7-5AA65911BEB8}" id="{B35BE7D1-5967-46F7-BA21-1948AD263E39}">
    <text>This should include Operating Property Value from current year.</text>
  </threadedComment>
  <threadedComment ref="E11" dT="2021-09-29T17:27:22.54" personId="{4C56F39F-21B0-42D4-B3A7-5AA65911BEB8}" id="{7ECD08EC-5B00-4401-8244-6968C636105A}">
    <text>Increment Value for RAAs established after 2007</text>
  </threadedComment>
</ThreadedComments>
</file>

<file path=xl/worksheets/_rels/sheet2.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microsoft.com/office/2017/10/relationships/threadedComment" Target="../threadedComments/threadedComment2.xml"/></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 Id="rId4" Type="http://schemas.microsoft.com/office/2017/10/relationships/threadedComment" Target="../threadedComments/threadedComment3.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E5974D-69B8-4542-AF22-0B3C5DB7196B}">
  <dimension ref="A1:AH5"/>
  <sheetViews>
    <sheetView workbookViewId="0">
      <pane xSplit="2" ySplit="1" topLeftCell="C2" activePane="bottomRight" state="frozen"/>
      <selection pane="topRight" activeCell="B1" sqref="B1"/>
      <selection pane="bottomLeft" activeCell="A2" sqref="A2"/>
      <selection pane="bottomRight" activeCell="AH4" sqref="AH4"/>
    </sheetView>
  </sheetViews>
  <sheetFormatPr defaultRowHeight="15.75" x14ac:dyDescent="0.25"/>
  <cols>
    <col min="2" max="2" width="31.75" customWidth="1"/>
    <col min="3" max="3" width="27.875" bestFit="1" customWidth="1"/>
    <col min="4" max="4" width="15.25" bestFit="1" customWidth="1"/>
    <col min="5" max="5" width="17.625" bestFit="1" customWidth="1"/>
    <col min="8" max="8" width="23.375" bestFit="1" customWidth="1"/>
    <col min="9" max="9" width="25.5" customWidth="1"/>
    <col min="10" max="10" width="17.125" bestFit="1" customWidth="1"/>
    <col min="11" max="11" width="14.875" bestFit="1" customWidth="1"/>
    <col min="12" max="12" width="13.375" customWidth="1"/>
    <col min="13" max="13" width="23.75" customWidth="1"/>
    <col min="14" max="16" width="5" customWidth="1"/>
    <col min="17" max="17" width="10.75" bestFit="1" customWidth="1"/>
    <col min="18" max="18" width="17.875" bestFit="1" customWidth="1"/>
    <col min="19" max="19" width="9.75" bestFit="1" customWidth="1"/>
    <col min="20" max="20" width="23.75" bestFit="1" customWidth="1"/>
    <col min="21" max="21" width="17.5" bestFit="1" customWidth="1"/>
    <col min="22" max="22" width="22.625" bestFit="1" customWidth="1"/>
    <col min="23" max="23" width="18.625" bestFit="1" customWidth="1"/>
    <col min="24" max="24" width="13.125" bestFit="1" customWidth="1"/>
    <col min="25" max="25" width="18" bestFit="1" customWidth="1"/>
    <col min="26" max="26" width="20.125" bestFit="1" customWidth="1"/>
    <col min="27" max="27" width="16.625" bestFit="1" customWidth="1"/>
    <col min="28" max="28" width="19.125" bestFit="1" customWidth="1"/>
    <col min="29" max="29" width="26.875" customWidth="1"/>
    <col min="30" max="30" width="11.5" customWidth="1"/>
    <col min="31" max="31" width="19.125" customWidth="1"/>
    <col min="32" max="32" width="17.25" customWidth="1"/>
    <col min="33" max="33" width="14.375" bestFit="1" customWidth="1"/>
    <col min="34" max="34" width="12.625" bestFit="1" customWidth="1"/>
  </cols>
  <sheetData>
    <row r="1" spans="1:34" s="179" customFormat="1" x14ac:dyDescent="0.25">
      <c r="A1" s="179" t="s">
        <v>54</v>
      </c>
      <c r="B1" s="179" t="s">
        <v>104</v>
      </c>
      <c r="C1" s="179" t="s">
        <v>171</v>
      </c>
      <c r="D1" s="179" t="s">
        <v>174</v>
      </c>
      <c r="E1" s="179" t="s">
        <v>175</v>
      </c>
      <c r="F1" s="179" t="s">
        <v>176</v>
      </c>
      <c r="G1" s="179" t="s">
        <v>177</v>
      </c>
      <c r="H1" s="179" t="s">
        <v>178</v>
      </c>
      <c r="I1" s="179" t="s">
        <v>179</v>
      </c>
      <c r="J1" s="179" t="s">
        <v>196</v>
      </c>
      <c r="K1" s="179" t="s">
        <v>172</v>
      </c>
      <c r="L1" s="179" t="s">
        <v>197</v>
      </c>
      <c r="M1" s="179" t="s">
        <v>180</v>
      </c>
      <c r="Q1" s="179" t="s">
        <v>181</v>
      </c>
      <c r="R1" s="179" t="s">
        <v>182</v>
      </c>
      <c r="S1" s="179" t="s">
        <v>173</v>
      </c>
      <c r="T1" s="179" t="s">
        <v>183</v>
      </c>
      <c r="U1" s="179" t="s">
        <v>184</v>
      </c>
      <c r="V1" s="179" t="s">
        <v>185</v>
      </c>
      <c r="W1" s="179" t="s">
        <v>186</v>
      </c>
      <c r="X1" s="179" t="s">
        <v>187</v>
      </c>
      <c r="Y1" s="179" t="s">
        <v>188</v>
      </c>
      <c r="Z1" s="179" t="s">
        <v>189</v>
      </c>
      <c r="AA1" s="179" t="s">
        <v>190</v>
      </c>
      <c r="AB1" s="179" t="s">
        <v>191</v>
      </c>
      <c r="AC1" s="179" t="s">
        <v>202</v>
      </c>
      <c r="AD1" s="179" t="s">
        <v>203</v>
      </c>
      <c r="AE1" s="179" t="s">
        <v>204</v>
      </c>
      <c r="AF1" s="179" t="s">
        <v>205</v>
      </c>
      <c r="AG1" s="179" t="s">
        <v>206</v>
      </c>
      <c r="AH1" s="179" t="s">
        <v>207</v>
      </c>
    </row>
    <row r="2" spans="1:34" s="113" customFormat="1" x14ac:dyDescent="0.25">
      <c r="B2" s="113">
        <f>'L-2 Worksheet'!C3</f>
        <v>0</v>
      </c>
      <c r="C2" s="113">
        <f>'L-2 Worksheet'!E15</f>
        <v>0</v>
      </c>
      <c r="D2" s="113" t="str">
        <f>'L-2 Worksheet'!G47</f>
        <v xml:space="preserve"> </v>
      </c>
      <c r="E2" s="113">
        <f>'L-2 Worksheet'!G48</f>
        <v>0</v>
      </c>
      <c r="F2" s="113">
        <f>'L-2 Worksheet'!E43</f>
        <v>0</v>
      </c>
      <c r="G2" s="113">
        <f>'L-2 Worksheet'!E44</f>
        <v>0</v>
      </c>
      <c r="H2" s="113">
        <f>'L-2 Worksheet'!E52</f>
        <v>0</v>
      </c>
      <c r="I2" s="113">
        <f>'L-2 Worksheet'!E54</f>
        <v>0</v>
      </c>
      <c r="J2" s="113" t="str">
        <f>'L-2 Worksheet'!G8</f>
        <v/>
      </c>
      <c r="K2" s="113">
        <f>'L-2 Worksheet'!E18</f>
        <v>0</v>
      </c>
      <c r="L2" s="180" t="str">
        <f>'L-2 Worksheet'!E21</f>
        <v/>
      </c>
      <c r="M2" s="113" t="str">
        <f>'L-2 Worksheet'!E23</f>
        <v/>
      </c>
      <c r="N2" s="113">
        <v>0</v>
      </c>
      <c r="O2" s="113">
        <v>0</v>
      </c>
      <c r="P2" s="113">
        <v>0</v>
      </c>
      <c r="Q2" s="113" t="str">
        <f>IF('L-2 Worksheet'!C3&lt;&gt;0,IF('L-2 Worksheet'!$E$36&lt;'L-2 Worksheet'!$E$35,"Yes","No"),"")</f>
        <v/>
      </c>
      <c r="R2" s="113">
        <f>IF(Q2="Yes",'L-2 Worksheet'!E35-'L-2 Worksheet'!E36,0)</f>
        <v>0</v>
      </c>
      <c r="S2" s="113">
        <f>'L-2 Worksheet'!E27</f>
        <v>0</v>
      </c>
      <c r="T2" s="113" t="str">
        <f>'L-2 Worksheet'!G33</f>
        <v/>
      </c>
      <c r="U2" s="113" t="str">
        <f>'L-2 Worksheet'!G57</f>
        <v/>
      </c>
      <c r="V2" s="113">
        <f>SUM('L-2 Dollar Certification'!H9:H26)</f>
        <v>0</v>
      </c>
      <c r="W2" s="113">
        <f>'L-2 Dollar Certification'!H45</f>
        <v>0</v>
      </c>
      <c r="X2" s="113">
        <f>SUM('L-2 Dollar Certification'!F9:F26,'L-2 Dollar Certification'!F35:F44)</f>
        <v>0</v>
      </c>
      <c r="Y2" s="113">
        <f>SUM('L-2 Dollar Certification'!G9:G26,'L-2 Dollar Certification'!G35:G44)</f>
        <v>0</v>
      </c>
      <c r="Z2" s="113" t="str">
        <f>'L-2 Dollar Certification'!H50</f>
        <v/>
      </c>
      <c r="AA2" s="113" t="str">
        <f>'L-2 Dollar Certification'!H48</f>
        <v/>
      </c>
      <c r="AB2" s="113">
        <f>'L-2 Dollar Certification'!H49</f>
        <v>0</v>
      </c>
      <c r="AC2" s="113">
        <f>'Levy Rate Calculation'!C13</f>
        <v>0</v>
      </c>
      <c r="AD2" s="113">
        <f>'Levy Rate Calculation'!D13</f>
        <v>0</v>
      </c>
      <c r="AE2" s="113">
        <f>'Levy Rate Calculation'!E13</f>
        <v>0</v>
      </c>
      <c r="AF2" s="180">
        <f>'Levy Rate Calculation'!F40-(SUM('Levy Rate Calculation'!F37:F39))</f>
        <v>0</v>
      </c>
      <c r="AG2" s="180">
        <f>'Levy Rate Calculation'!F52</f>
        <v>0</v>
      </c>
      <c r="AH2" s="180">
        <f>'Levy Rate Calculation'!F40+'Levy Rate Calculation'!F52-(SUM('Levy Rate Calculation'!F37:F39))</f>
        <v>0</v>
      </c>
    </row>
    <row r="3" spans="1:34" x14ac:dyDescent="0.25">
      <c r="B3" s="113">
        <f>IF('L-2 Worksheet'!C3&lt;&gt;0,B2&amp;" Road &amp; Bridge",B2)</f>
        <v>0</v>
      </c>
      <c r="C3" s="113">
        <f>'L-2 Worksheet'!E16</f>
        <v>0</v>
      </c>
      <c r="D3" s="113">
        <v>0</v>
      </c>
      <c r="E3" s="113">
        <v>0</v>
      </c>
      <c r="F3" s="113">
        <v>0</v>
      </c>
      <c r="G3" s="113">
        <v>0</v>
      </c>
      <c r="H3" s="113">
        <v>0</v>
      </c>
      <c r="I3" s="113">
        <v>0</v>
      </c>
      <c r="J3" s="113" t="str">
        <f>'L-2 Worksheet'!G9</f>
        <v/>
      </c>
      <c r="K3" s="113">
        <f>'L-2 Worksheet'!E19</f>
        <v>0</v>
      </c>
      <c r="L3" s="180" t="str">
        <f>'L-2 Worksheet'!E22</f>
        <v/>
      </c>
      <c r="M3" s="113" t="str">
        <f>'L-2 Worksheet'!E24</f>
        <v/>
      </c>
      <c r="N3" s="113">
        <v>0</v>
      </c>
      <c r="O3" s="113">
        <v>0</v>
      </c>
      <c r="P3" s="113">
        <v>0</v>
      </c>
      <c r="Q3" s="113" t="str">
        <f>Q2</f>
        <v/>
      </c>
      <c r="R3" s="113">
        <v>0</v>
      </c>
      <c r="S3" s="113">
        <f>'L-2 Worksheet'!E28</f>
        <v>0</v>
      </c>
      <c r="T3" s="113">
        <v>0</v>
      </c>
      <c r="U3" s="113">
        <v>0</v>
      </c>
      <c r="V3" s="113">
        <f>SUM('L-2 Dollar Certification'!H27:H29)</f>
        <v>0</v>
      </c>
      <c r="W3" s="113">
        <v>0</v>
      </c>
      <c r="X3" s="113">
        <f>SUM('L-2 Dollar Certification'!F27:F29)</f>
        <v>0</v>
      </c>
      <c r="Y3" s="113">
        <f>SUM('L-2 Dollar Certification'!G27:G29)</f>
        <v>0</v>
      </c>
      <c r="Z3" s="113">
        <v>0</v>
      </c>
      <c r="AA3" s="113">
        <v>0</v>
      </c>
      <c r="AB3" s="113">
        <v>0</v>
      </c>
      <c r="AC3" s="113">
        <f>'Levy Rate Calculation'!C14</f>
        <v>0</v>
      </c>
      <c r="AD3" s="113">
        <f>'Levy Rate Calculation'!D14</f>
        <v>0</v>
      </c>
      <c r="AE3" s="113">
        <f>'Levy Rate Calculation'!E14</f>
        <v>0</v>
      </c>
      <c r="AF3" s="180">
        <f>SUM('Levy Rate Calculation'!F37:F39)</f>
        <v>0</v>
      </c>
      <c r="AG3" s="180">
        <v>0</v>
      </c>
      <c r="AH3" s="180">
        <f>SUM('Levy Rate Calculation'!F37:F39)</f>
        <v>0</v>
      </c>
    </row>
    <row r="4" spans="1:34" x14ac:dyDescent="0.25">
      <c r="AF4" s="180"/>
      <c r="AG4" s="180"/>
      <c r="AH4" s="180"/>
    </row>
    <row r="5" spans="1:34" x14ac:dyDescent="0.25">
      <c r="AF5" s="180"/>
      <c r="AG5" s="180"/>
      <c r="AH5" s="180"/>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489A29-5E5E-43AB-BCF2-5F746508E22C}">
  <sheetPr codeName="Sheet6"/>
  <dimension ref="A1:M25"/>
  <sheetViews>
    <sheetView topLeftCell="C1" zoomScale="90" zoomScaleNormal="90" workbookViewId="0">
      <pane xSplit="1" topLeftCell="D1" activePane="topRight" state="frozen"/>
      <selection activeCell="C1" sqref="C1"/>
      <selection pane="topRight" activeCell="L16" sqref="L16"/>
    </sheetView>
  </sheetViews>
  <sheetFormatPr defaultRowHeight="15.75" x14ac:dyDescent="0.25"/>
  <cols>
    <col min="1" max="1" width="12.5" bestFit="1" customWidth="1"/>
    <col min="2" max="2" width="21.875" bestFit="1" customWidth="1"/>
    <col min="3" max="3" width="18.875" customWidth="1"/>
    <col min="4" max="4" width="12.25" customWidth="1"/>
    <col min="5" max="5" width="32.75" customWidth="1"/>
    <col min="6" max="6" width="14.875" style="113" customWidth="1"/>
    <col min="7" max="7" width="27.5" bestFit="1" customWidth="1"/>
    <col min="8" max="8" width="16.125" customWidth="1"/>
    <col min="9" max="10" width="19" customWidth="1"/>
    <col min="11" max="11" width="32.375" customWidth="1"/>
    <col min="12" max="12" width="38.875" bestFit="1" customWidth="1"/>
    <col min="13" max="13" width="11.875" customWidth="1"/>
  </cols>
  <sheetData>
    <row r="1" spans="1:13" x14ac:dyDescent="0.25">
      <c r="A1" s="113" t="s">
        <v>127</v>
      </c>
      <c r="B1" s="113" t="s">
        <v>128</v>
      </c>
      <c r="C1" s="113" t="s">
        <v>104</v>
      </c>
      <c r="D1" s="113"/>
      <c r="E1" s="113" t="s">
        <v>237</v>
      </c>
      <c r="F1" s="113" t="s">
        <v>238</v>
      </c>
      <c r="G1" s="113" t="s">
        <v>241</v>
      </c>
      <c r="H1" s="113" t="s">
        <v>129</v>
      </c>
      <c r="I1" s="113" t="s">
        <v>192</v>
      </c>
      <c r="J1" s="113" t="s">
        <v>193</v>
      </c>
      <c r="K1" s="113" t="s">
        <v>195</v>
      </c>
      <c r="L1" s="113" t="s">
        <v>194</v>
      </c>
      <c r="M1" s="113" t="s">
        <v>239</v>
      </c>
    </row>
    <row r="2" spans="1:13" x14ac:dyDescent="0.25">
      <c r="A2" s="113" t="s">
        <v>105</v>
      </c>
      <c r="B2" s="113" t="s">
        <v>54</v>
      </c>
      <c r="C2" s="168" t="s">
        <v>82</v>
      </c>
      <c r="D2" s="168">
        <v>1</v>
      </c>
      <c r="E2" s="113">
        <v>412212728</v>
      </c>
      <c r="F2" s="113">
        <v>3112141</v>
      </c>
      <c r="G2" s="113">
        <v>526944715</v>
      </c>
      <c r="H2" s="113">
        <v>66253</v>
      </c>
      <c r="I2" s="113">
        <v>267568</v>
      </c>
      <c r="J2" s="113">
        <v>88983.65</v>
      </c>
      <c r="K2" s="167">
        <v>29598692</v>
      </c>
      <c r="L2" s="113">
        <v>2557709</v>
      </c>
      <c r="M2" s="113">
        <v>0</v>
      </c>
    </row>
    <row r="3" spans="1:13" x14ac:dyDescent="0.25">
      <c r="A3" s="113" t="s">
        <v>126</v>
      </c>
      <c r="B3" s="113" t="s">
        <v>54</v>
      </c>
      <c r="C3" s="113" t="s">
        <v>83</v>
      </c>
      <c r="D3" s="113" t="s">
        <v>240</v>
      </c>
      <c r="E3" s="113">
        <v>184145779</v>
      </c>
      <c r="F3" s="113">
        <v>0</v>
      </c>
      <c r="G3" s="113">
        <v>184145779</v>
      </c>
      <c r="H3" s="113">
        <v>30856</v>
      </c>
      <c r="I3" s="113">
        <v>25165</v>
      </c>
      <c r="J3" s="113">
        <v>8973.7099999999991</v>
      </c>
      <c r="K3" s="167">
        <v>4154064</v>
      </c>
      <c r="L3" s="167">
        <v>708265</v>
      </c>
      <c r="M3" s="113">
        <v>0</v>
      </c>
    </row>
    <row r="4" spans="1:13" x14ac:dyDescent="0.25">
      <c r="A4" s="113" t="s">
        <v>106</v>
      </c>
      <c r="B4" s="113" t="s">
        <v>54</v>
      </c>
      <c r="C4" s="168" t="s">
        <v>84</v>
      </c>
      <c r="D4" s="168">
        <v>1</v>
      </c>
      <c r="E4" s="113">
        <v>15788203</v>
      </c>
      <c r="F4" s="113">
        <v>0</v>
      </c>
      <c r="G4" s="113">
        <v>25478584</v>
      </c>
      <c r="H4" s="113">
        <v>30958</v>
      </c>
      <c r="I4" s="113">
        <v>64059</v>
      </c>
      <c r="J4" s="113">
        <v>11009.33</v>
      </c>
      <c r="K4" s="167">
        <v>4665247</v>
      </c>
      <c r="L4" s="167">
        <v>669200</v>
      </c>
      <c r="M4" s="113">
        <v>0</v>
      </c>
    </row>
    <row r="5" spans="1:13" x14ac:dyDescent="0.25">
      <c r="A5" s="113" t="s">
        <v>107</v>
      </c>
      <c r="B5" s="113" t="s">
        <v>54</v>
      </c>
      <c r="C5" s="113" t="s">
        <v>85</v>
      </c>
      <c r="D5" s="113" t="s">
        <v>240</v>
      </c>
      <c r="E5" s="113">
        <v>192909926</v>
      </c>
      <c r="F5" s="113">
        <v>2649210</v>
      </c>
      <c r="G5" s="113">
        <v>192909926</v>
      </c>
      <c r="H5" s="113">
        <v>413387</v>
      </c>
      <c r="I5" s="113">
        <v>149458</v>
      </c>
      <c r="J5" s="113">
        <v>43818.39</v>
      </c>
      <c r="K5" s="167">
        <v>14501677</v>
      </c>
      <c r="L5" s="167">
        <v>611394</v>
      </c>
      <c r="M5" s="113">
        <v>0</v>
      </c>
    </row>
    <row r="6" spans="1:13" x14ac:dyDescent="0.25">
      <c r="A6" s="113" t="s">
        <v>108</v>
      </c>
      <c r="B6" s="113" t="s">
        <v>54</v>
      </c>
      <c r="C6" s="113" t="s">
        <v>86</v>
      </c>
      <c r="D6" s="113" t="s">
        <v>240</v>
      </c>
      <c r="E6" s="113">
        <v>24462862</v>
      </c>
      <c r="F6" s="113">
        <v>36827</v>
      </c>
      <c r="G6" s="113">
        <v>24462862</v>
      </c>
      <c r="H6" s="113">
        <v>2528</v>
      </c>
      <c r="I6" s="113">
        <v>49641</v>
      </c>
      <c r="J6" s="113">
        <v>4823.0999999999995</v>
      </c>
      <c r="K6" s="167">
        <v>5651412</v>
      </c>
      <c r="L6" s="167">
        <v>0</v>
      </c>
      <c r="M6" s="113">
        <v>0</v>
      </c>
    </row>
    <row r="7" spans="1:13" x14ac:dyDescent="0.25">
      <c r="A7" s="113" t="s">
        <v>109</v>
      </c>
      <c r="B7" s="113" t="s">
        <v>54</v>
      </c>
      <c r="C7" s="168" t="s">
        <v>87</v>
      </c>
      <c r="D7" s="168">
        <v>1</v>
      </c>
      <c r="E7" s="113">
        <v>367719454</v>
      </c>
      <c r="F7" s="113">
        <v>24181</v>
      </c>
      <c r="G7" s="113">
        <v>426274558</v>
      </c>
      <c r="H7" s="113">
        <v>35223</v>
      </c>
      <c r="I7" s="113">
        <v>213786</v>
      </c>
      <c r="J7" s="113">
        <v>41098.929999999993</v>
      </c>
      <c r="K7" s="167">
        <v>34002268</v>
      </c>
      <c r="L7" s="167">
        <v>6312133</v>
      </c>
      <c r="M7" s="113">
        <v>0</v>
      </c>
    </row>
    <row r="8" spans="1:13" x14ac:dyDescent="0.25">
      <c r="A8" s="113" t="s">
        <v>110</v>
      </c>
      <c r="B8" s="113" t="s">
        <v>54</v>
      </c>
      <c r="C8" s="113" t="s">
        <v>88</v>
      </c>
      <c r="D8" s="113" t="s">
        <v>240</v>
      </c>
      <c r="E8" s="113">
        <v>121556048</v>
      </c>
      <c r="F8" s="113">
        <v>4141817</v>
      </c>
      <c r="G8" s="113">
        <v>121556048</v>
      </c>
      <c r="H8" s="113">
        <v>191843</v>
      </c>
      <c r="I8" s="113">
        <v>337284</v>
      </c>
      <c r="J8" s="113">
        <v>116573.25</v>
      </c>
      <c r="K8" s="167">
        <v>40372448</v>
      </c>
      <c r="L8" s="167">
        <v>600000</v>
      </c>
      <c r="M8" s="113">
        <v>0</v>
      </c>
    </row>
    <row r="9" spans="1:13" x14ac:dyDescent="0.25">
      <c r="A9" s="113" t="s">
        <v>111</v>
      </c>
      <c r="B9" s="113" t="s">
        <v>54</v>
      </c>
      <c r="C9" s="113" t="s">
        <v>89</v>
      </c>
      <c r="D9" s="113" t="s">
        <v>240</v>
      </c>
      <c r="E9" s="113">
        <v>192745864</v>
      </c>
      <c r="F9" s="113">
        <v>755252</v>
      </c>
      <c r="G9" s="113">
        <v>192745864</v>
      </c>
      <c r="H9" s="113">
        <v>48772</v>
      </c>
      <c r="I9" s="113">
        <v>76880</v>
      </c>
      <c r="J9" s="113">
        <v>16596.47</v>
      </c>
      <c r="K9" s="167">
        <v>6058165</v>
      </c>
      <c r="L9" s="167">
        <v>678859</v>
      </c>
      <c r="M9" s="113">
        <v>0</v>
      </c>
    </row>
    <row r="10" spans="1:13" x14ac:dyDescent="0.25">
      <c r="A10" s="113" t="s">
        <v>112</v>
      </c>
      <c r="B10" s="113" t="s">
        <v>54</v>
      </c>
      <c r="C10" s="113" t="s">
        <v>90</v>
      </c>
      <c r="D10" s="113" t="s">
        <v>240</v>
      </c>
      <c r="E10" s="113">
        <v>186774708</v>
      </c>
      <c r="F10" s="113">
        <v>401557</v>
      </c>
      <c r="G10" s="113">
        <v>186774708</v>
      </c>
      <c r="H10" s="113">
        <v>87626</v>
      </c>
      <c r="I10" s="113">
        <v>65223</v>
      </c>
      <c r="J10" s="113">
        <v>27407.78</v>
      </c>
      <c r="K10" s="167">
        <v>7115351</v>
      </c>
      <c r="L10" s="167">
        <v>790547</v>
      </c>
      <c r="M10" s="113">
        <v>0</v>
      </c>
    </row>
    <row r="11" spans="1:13" x14ac:dyDescent="0.25">
      <c r="A11" s="113" t="s">
        <v>113</v>
      </c>
      <c r="B11" s="113" t="s">
        <v>54</v>
      </c>
      <c r="C11" s="168" t="s">
        <v>91</v>
      </c>
      <c r="D11" s="168">
        <v>1</v>
      </c>
      <c r="E11" s="113">
        <v>1374813</v>
      </c>
      <c r="F11" s="113">
        <v>15</v>
      </c>
      <c r="G11" s="113">
        <v>80344662</v>
      </c>
      <c r="H11" s="113">
        <v>207941</v>
      </c>
      <c r="I11" s="113">
        <v>69909</v>
      </c>
      <c r="J11" s="113">
        <v>24524.38</v>
      </c>
      <c r="K11" s="167">
        <v>7090754</v>
      </c>
      <c r="L11" s="167">
        <v>64003</v>
      </c>
      <c r="M11" s="113">
        <v>0</v>
      </c>
    </row>
    <row r="12" spans="1:13" x14ac:dyDescent="0.25">
      <c r="A12" s="113"/>
      <c r="B12" s="113"/>
      <c r="C12" s="178" t="s">
        <v>165</v>
      </c>
      <c r="D12" s="168">
        <v>1</v>
      </c>
      <c r="E12" s="113">
        <v>9616711</v>
      </c>
      <c r="F12" s="113">
        <v>0</v>
      </c>
      <c r="G12" s="113">
        <v>15614526</v>
      </c>
      <c r="H12" s="113">
        <v>13194</v>
      </c>
      <c r="I12" s="113">
        <v>65569</v>
      </c>
      <c r="J12" s="113">
        <v>7897.84</v>
      </c>
      <c r="K12" s="167">
        <v>4063877</v>
      </c>
      <c r="L12" s="167">
        <v>0</v>
      </c>
      <c r="M12" s="113">
        <v>0</v>
      </c>
    </row>
    <row r="13" spans="1:13" x14ac:dyDescent="0.25">
      <c r="A13" s="113" t="s">
        <v>114</v>
      </c>
      <c r="B13" s="113" t="s">
        <v>54</v>
      </c>
      <c r="C13" s="168" t="s">
        <v>92</v>
      </c>
      <c r="D13" s="168">
        <v>1</v>
      </c>
      <c r="E13" s="113">
        <v>141321014</v>
      </c>
      <c r="F13" s="113">
        <v>0</v>
      </c>
      <c r="G13" s="113">
        <v>141839719</v>
      </c>
      <c r="H13" s="113">
        <v>85471</v>
      </c>
      <c r="I13" s="113">
        <v>46215</v>
      </c>
      <c r="J13" s="113">
        <v>19070.509999999998</v>
      </c>
      <c r="K13" s="167">
        <v>5422311</v>
      </c>
      <c r="L13" s="167">
        <v>802027</v>
      </c>
      <c r="M13" s="113">
        <v>0</v>
      </c>
    </row>
    <row r="14" spans="1:13" x14ac:dyDescent="0.25">
      <c r="A14" s="113" t="s">
        <v>115</v>
      </c>
      <c r="B14" s="113" t="s">
        <v>54</v>
      </c>
      <c r="C14" s="113" t="s">
        <v>93</v>
      </c>
      <c r="D14" s="113" t="s">
        <v>240</v>
      </c>
      <c r="E14" s="113">
        <v>50945666</v>
      </c>
      <c r="F14" s="113">
        <v>2</v>
      </c>
      <c r="G14" s="113">
        <v>50945666</v>
      </c>
      <c r="H14" s="113">
        <v>114306</v>
      </c>
      <c r="I14" s="113">
        <v>44920</v>
      </c>
      <c r="J14" s="113">
        <v>8440.94</v>
      </c>
      <c r="K14" s="167">
        <v>11128140</v>
      </c>
      <c r="L14" s="167">
        <v>1802093</v>
      </c>
      <c r="M14" s="113">
        <v>0</v>
      </c>
    </row>
    <row r="15" spans="1:13" x14ac:dyDescent="0.25">
      <c r="A15" s="113" t="s">
        <v>116</v>
      </c>
      <c r="B15" s="113" t="s">
        <v>54</v>
      </c>
      <c r="C15" s="113" t="s">
        <v>94</v>
      </c>
      <c r="D15" s="113" t="s">
        <v>240</v>
      </c>
      <c r="E15" s="113">
        <v>31599903</v>
      </c>
      <c r="F15" s="113">
        <v>0</v>
      </c>
      <c r="G15" s="113">
        <v>31599903</v>
      </c>
      <c r="H15" s="113">
        <v>44618</v>
      </c>
      <c r="I15" s="113">
        <v>69247</v>
      </c>
      <c r="J15" s="113">
        <v>6702.55</v>
      </c>
      <c r="K15" s="167">
        <v>6724412</v>
      </c>
      <c r="L15" s="167">
        <v>434892</v>
      </c>
      <c r="M15" s="113">
        <v>0</v>
      </c>
    </row>
    <row r="16" spans="1:13" x14ac:dyDescent="0.25">
      <c r="A16" s="113" t="s">
        <v>117</v>
      </c>
      <c r="B16" s="113" t="s">
        <v>54</v>
      </c>
      <c r="C16" s="168" t="s">
        <v>95</v>
      </c>
      <c r="D16" s="168">
        <v>1</v>
      </c>
      <c r="E16" s="113">
        <v>19940944</v>
      </c>
      <c r="F16" s="113">
        <v>0</v>
      </c>
      <c r="G16" s="113">
        <v>38443993</v>
      </c>
      <c r="H16" s="113">
        <v>56559</v>
      </c>
      <c r="I16" s="113">
        <v>45651</v>
      </c>
      <c r="J16" s="113">
        <v>5673.2800000000007</v>
      </c>
      <c r="K16" s="167">
        <v>3979440</v>
      </c>
      <c r="L16" s="167">
        <v>816923</v>
      </c>
      <c r="M16" s="113">
        <v>0</v>
      </c>
    </row>
    <row r="17" spans="1:13" x14ac:dyDescent="0.25">
      <c r="A17" s="113" t="s">
        <v>118</v>
      </c>
      <c r="B17" s="113" t="s">
        <v>54</v>
      </c>
      <c r="C17" s="113" t="s">
        <v>96</v>
      </c>
      <c r="D17" s="113" t="s">
        <v>240</v>
      </c>
      <c r="E17" s="113">
        <v>96804292</v>
      </c>
      <c r="F17" s="113">
        <v>228830</v>
      </c>
      <c r="G17" s="113">
        <v>96804292</v>
      </c>
      <c r="H17" s="113">
        <v>148557</v>
      </c>
      <c r="I17" s="113">
        <v>66213</v>
      </c>
      <c r="J17" s="113">
        <v>18735.060000000001</v>
      </c>
      <c r="K17" s="167">
        <v>8707817</v>
      </c>
      <c r="L17" s="167">
        <v>935000</v>
      </c>
      <c r="M17" s="113">
        <v>0</v>
      </c>
    </row>
    <row r="18" spans="1:13" x14ac:dyDescent="0.25">
      <c r="A18" s="113" t="s">
        <v>119</v>
      </c>
      <c r="B18" s="113" t="s">
        <v>54</v>
      </c>
      <c r="C18" s="113" t="s">
        <v>97</v>
      </c>
      <c r="D18" s="113" t="s">
        <v>240</v>
      </c>
      <c r="E18" s="113">
        <v>45050781</v>
      </c>
      <c r="F18" s="113">
        <v>0</v>
      </c>
      <c r="G18" s="113">
        <v>45050781</v>
      </c>
      <c r="H18" s="113">
        <v>168291</v>
      </c>
      <c r="I18" s="113">
        <v>114412</v>
      </c>
      <c r="J18" s="113">
        <v>40154.300000000003</v>
      </c>
      <c r="K18" s="167">
        <v>15774801</v>
      </c>
      <c r="L18" s="167">
        <v>1516543</v>
      </c>
      <c r="M18" s="113">
        <v>0</v>
      </c>
    </row>
    <row r="19" spans="1:13" x14ac:dyDescent="0.25">
      <c r="A19" s="113" t="s">
        <v>125</v>
      </c>
      <c r="B19" s="113" t="s">
        <v>54</v>
      </c>
      <c r="C19" s="168" t="s">
        <v>98</v>
      </c>
      <c r="D19" s="168">
        <v>1</v>
      </c>
      <c r="E19" s="113">
        <v>90360572</v>
      </c>
      <c r="F19" s="113">
        <v>1379515</v>
      </c>
      <c r="G19" s="113">
        <v>91665065</v>
      </c>
      <c r="H19" s="113">
        <v>74040</v>
      </c>
      <c r="I19" s="113">
        <v>171918</v>
      </c>
      <c r="J19" s="113">
        <v>66712.72</v>
      </c>
      <c r="K19" s="167">
        <v>20364118</v>
      </c>
      <c r="L19" s="167">
        <v>50000</v>
      </c>
      <c r="M19" s="113">
        <v>0</v>
      </c>
    </row>
    <row r="20" spans="1:13" x14ac:dyDescent="0.25">
      <c r="A20" s="113" t="s">
        <v>120</v>
      </c>
      <c r="B20" s="113" t="s">
        <v>54</v>
      </c>
      <c r="C20" s="168" t="s">
        <v>99</v>
      </c>
      <c r="D20" s="168">
        <v>1</v>
      </c>
      <c r="E20" s="113">
        <v>68093693</v>
      </c>
      <c r="F20" s="113">
        <v>535</v>
      </c>
      <c r="G20" s="113">
        <v>106327636</v>
      </c>
      <c r="H20" s="113">
        <v>134304</v>
      </c>
      <c r="I20" s="113">
        <v>33020</v>
      </c>
      <c r="J20" s="113">
        <v>8407.4599999999991</v>
      </c>
      <c r="K20" s="167">
        <v>3811140</v>
      </c>
      <c r="L20" s="167">
        <v>262859</v>
      </c>
      <c r="M20" s="113">
        <v>0</v>
      </c>
    </row>
    <row r="21" spans="1:13" x14ac:dyDescent="0.25">
      <c r="A21" s="113" t="s">
        <v>121</v>
      </c>
      <c r="B21" s="113" t="s">
        <v>54</v>
      </c>
      <c r="C21" s="168" t="s">
        <v>100</v>
      </c>
      <c r="D21" s="168">
        <v>1</v>
      </c>
      <c r="E21" s="113">
        <v>208231370</v>
      </c>
      <c r="F21" s="113">
        <v>879037</v>
      </c>
      <c r="G21" s="113">
        <v>247701964</v>
      </c>
      <c r="H21" s="113">
        <v>85382</v>
      </c>
      <c r="I21" s="113">
        <v>86481</v>
      </c>
      <c r="J21" s="113">
        <v>18847.34</v>
      </c>
      <c r="K21" s="167">
        <v>7798809</v>
      </c>
      <c r="L21" s="167">
        <v>398596</v>
      </c>
      <c r="M21" s="113">
        <v>0</v>
      </c>
    </row>
    <row r="22" spans="1:13" x14ac:dyDescent="0.25">
      <c r="A22" s="113"/>
      <c r="B22" s="113"/>
      <c r="C22" s="168" t="s">
        <v>166</v>
      </c>
      <c r="D22" s="168">
        <v>1</v>
      </c>
      <c r="E22" s="178">
        <v>86293796</v>
      </c>
      <c r="F22" s="113">
        <v>510382</v>
      </c>
      <c r="G22" s="113">
        <v>86610786</v>
      </c>
      <c r="H22" s="113">
        <v>819</v>
      </c>
      <c r="I22" s="113">
        <v>69398</v>
      </c>
      <c r="J22" s="113">
        <v>13306.75</v>
      </c>
      <c r="K22" s="167">
        <v>5358850</v>
      </c>
      <c r="L22" s="167">
        <v>0</v>
      </c>
      <c r="M22" s="113">
        <v>0</v>
      </c>
    </row>
    <row r="23" spans="1:13" x14ac:dyDescent="0.25">
      <c r="A23" s="113" t="s">
        <v>122</v>
      </c>
      <c r="B23" s="113" t="s">
        <v>54</v>
      </c>
      <c r="C23" s="113" t="s">
        <v>101</v>
      </c>
      <c r="D23" s="113" t="s">
        <v>240</v>
      </c>
      <c r="E23" s="113">
        <v>11725319</v>
      </c>
      <c r="F23" s="113">
        <v>0</v>
      </c>
      <c r="G23" s="113">
        <v>11725319</v>
      </c>
      <c r="H23" s="113">
        <v>24943</v>
      </c>
      <c r="I23" s="113">
        <v>26933</v>
      </c>
      <c r="J23" s="113">
        <v>2732.54</v>
      </c>
      <c r="K23" s="167">
        <v>6123592</v>
      </c>
      <c r="L23" s="167">
        <v>0</v>
      </c>
      <c r="M23" s="113">
        <v>0</v>
      </c>
    </row>
    <row r="24" spans="1:13" x14ac:dyDescent="0.25">
      <c r="A24" s="113" t="s">
        <v>123</v>
      </c>
      <c r="B24" s="113" t="s">
        <v>54</v>
      </c>
      <c r="C24" s="113" t="s">
        <v>102</v>
      </c>
      <c r="D24" s="113" t="s">
        <v>240</v>
      </c>
      <c r="E24" s="113">
        <v>56903102</v>
      </c>
      <c r="F24" s="113">
        <v>0</v>
      </c>
      <c r="G24" s="113">
        <v>56903102</v>
      </c>
      <c r="H24" s="113">
        <v>3486</v>
      </c>
      <c r="I24" s="113">
        <v>25777</v>
      </c>
      <c r="J24" s="113">
        <v>4008.79</v>
      </c>
      <c r="K24" s="167">
        <v>9550137</v>
      </c>
      <c r="L24" s="167">
        <v>0</v>
      </c>
      <c r="M24" s="113">
        <v>0</v>
      </c>
    </row>
    <row r="25" spans="1:13" x14ac:dyDescent="0.25">
      <c r="A25" s="113" t="s">
        <v>124</v>
      </c>
      <c r="B25" s="113" t="s">
        <v>54</v>
      </c>
      <c r="C25" s="168" t="s">
        <v>103</v>
      </c>
      <c r="D25" s="168">
        <v>1</v>
      </c>
      <c r="E25" s="113">
        <v>237468783</v>
      </c>
      <c r="F25" s="113">
        <v>66211</v>
      </c>
      <c r="G25" s="113">
        <v>294294176</v>
      </c>
      <c r="H25" s="113">
        <v>83948</v>
      </c>
      <c r="I25" s="113">
        <v>50663</v>
      </c>
      <c r="J25" s="113">
        <f>19356.77+3128.94</f>
        <v>22485.71</v>
      </c>
      <c r="K25" s="167">
        <v>6443297</v>
      </c>
      <c r="L25" s="167">
        <v>1044913</v>
      </c>
      <c r="M25" s="113">
        <v>0</v>
      </c>
    </row>
  </sheetData>
  <autoFilter ref="A1:G1334" xr:uid="{F57656D4-A6B9-4F47-88C2-9CE533ADDF95}"/>
  <sortState xmlns:xlrd2="http://schemas.microsoft.com/office/spreadsheetml/2017/richdata2" ref="A2:H1046168">
    <sortCondition ref="C2:C1046168"/>
  </sortState>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96AB07-0002-4652-BEC4-C501BB633211}">
  <sheetPr codeName="Sheet1"/>
  <dimension ref="A2:A25"/>
  <sheetViews>
    <sheetView workbookViewId="0">
      <selection sqref="A1:A25"/>
    </sheetView>
  </sheetViews>
  <sheetFormatPr defaultRowHeight="15.75" x14ac:dyDescent="0.25"/>
  <cols>
    <col min="1" max="1" width="18.25" bestFit="1" customWidth="1"/>
  </cols>
  <sheetData>
    <row r="2" spans="1:1" x14ac:dyDescent="0.25">
      <c r="A2" s="113" t="s">
        <v>82</v>
      </c>
    </row>
    <row r="3" spans="1:1" x14ac:dyDescent="0.25">
      <c r="A3" s="113" t="s">
        <v>83</v>
      </c>
    </row>
    <row r="4" spans="1:1" x14ac:dyDescent="0.25">
      <c r="A4" s="113" t="s">
        <v>84</v>
      </c>
    </row>
    <row r="5" spans="1:1" x14ac:dyDescent="0.25">
      <c r="A5" s="113" t="s">
        <v>85</v>
      </c>
    </row>
    <row r="6" spans="1:1" x14ac:dyDescent="0.25">
      <c r="A6" s="113" t="s">
        <v>86</v>
      </c>
    </row>
    <row r="7" spans="1:1" x14ac:dyDescent="0.25">
      <c r="A7" s="113" t="s">
        <v>87</v>
      </c>
    </row>
    <row r="8" spans="1:1" x14ac:dyDescent="0.25">
      <c r="A8" s="113" t="s">
        <v>88</v>
      </c>
    </row>
    <row r="9" spans="1:1" x14ac:dyDescent="0.25">
      <c r="A9" s="113" t="s">
        <v>89</v>
      </c>
    </row>
    <row r="10" spans="1:1" x14ac:dyDescent="0.25">
      <c r="A10" s="113" t="s">
        <v>90</v>
      </c>
    </row>
    <row r="11" spans="1:1" x14ac:dyDescent="0.25">
      <c r="A11" s="113" t="s">
        <v>91</v>
      </c>
    </row>
    <row r="12" spans="1:1" x14ac:dyDescent="0.25">
      <c r="A12" s="113" t="s">
        <v>165</v>
      </c>
    </row>
    <row r="13" spans="1:1" x14ac:dyDescent="0.25">
      <c r="A13" s="113" t="s">
        <v>92</v>
      </c>
    </row>
    <row r="14" spans="1:1" x14ac:dyDescent="0.25">
      <c r="A14" s="113" t="s">
        <v>93</v>
      </c>
    </row>
    <row r="15" spans="1:1" x14ac:dyDescent="0.25">
      <c r="A15" s="113" t="s">
        <v>94</v>
      </c>
    </row>
    <row r="16" spans="1:1" x14ac:dyDescent="0.25">
      <c r="A16" s="113" t="s">
        <v>95</v>
      </c>
    </row>
    <row r="17" spans="1:1" x14ac:dyDescent="0.25">
      <c r="A17" s="113" t="s">
        <v>96</v>
      </c>
    </row>
    <row r="18" spans="1:1" x14ac:dyDescent="0.25">
      <c r="A18" s="113" t="s">
        <v>97</v>
      </c>
    </row>
    <row r="19" spans="1:1" x14ac:dyDescent="0.25">
      <c r="A19" s="113" t="s">
        <v>98</v>
      </c>
    </row>
    <row r="20" spans="1:1" x14ac:dyDescent="0.25">
      <c r="A20" s="113" t="s">
        <v>99</v>
      </c>
    </row>
    <row r="21" spans="1:1" x14ac:dyDescent="0.25">
      <c r="A21" s="113" t="s">
        <v>100</v>
      </c>
    </row>
    <row r="22" spans="1:1" x14ac:dyDescent="0.25">
      <c r="A22" s="113" t="s">
        <v>166</v>
      </c>
    </row>
    <row r="23" spans="1:1" x14ac:dyDescent="0.25">
      <c r="A23" s="113" t="s">
        <v>101</v>
      </c>
    </row>
    <row r="24" spans="1:1" x14ac:dyDescent="0.25">
      <c r="A24" s="113" t="s">
        <v>102</v>
      </c>
    </row>
    <row r="25" spans="1:1" x14ac:dyDescent="0.25">
      <c r="A25" s="113" t="s">
        <v>103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380382-E85E-2848-97F8-E03A2B349A62}">
  <sheetPr codeName="Sheet8">
    <pageSetUpPr fitToPage="1"/>
  </sheetPr>
  <dimension ref="B1:I58"/>
  <sheetViews>
    <sheetView showGridLines="0" showZeros="0" tabSelected="1" zoomScale="90" zoomScaleNormal="90" workbookViewId="0">
      <selection activeCell="C3" sqref="C3"/>
    </sheetView>
  </sheetViews>
  <sheetFormatPr defaultColWidth="8.75" defaultRowHeight="16.899999999999999" customHeight="1" x14ac:dyDescent="0.25"/>
  <cols>
    <col min="1" max="1" width="2.75" style="1" customWidth="1"/>
    <col min="2" max="2" width="13.25" style="1" customWidth="1"/>
    <col min="3" max="3" width="60.875" style="1" customWidth="1"/>
    <col min="4" max="4" width="6" style="1" customWidth="1"/>
    <col min="5" max="5" width="19.125" style="1" customWidth="1"/>
    <col min="6" max="6" width="5.25" style="1" bestFit="1" customWidth="1"/>
    <col min="7" max="7" width="21.25" style="1" customWidth="1"/>
    <col min="8" max="8" width="2.375" style="1" customWidth="1"/>
    <col min="9" max="9" width="7.75" style="1" customWidth="1"/>
    <col min="10" max="16384" width="8.75" style="1"/>
  </cols>
  <sheetData>
    <row r="1" spans="2:9" ht="16.899999999999999" customHeight="1" thickBot="1" x14ac:dyDescent="0.3"/>
    <row r="2" spans="2:9" ht="16.899999999999999" customHeight="1" thickBot="1" x14ac:dyDescent="0.3">
      <c r="B2" s="215" t="s">
        <v>254</v>
      </c>
      <c r="C2" s="216"/>
      <c r="D2" s="216"/>
      <c r="E2" s="216"/>
      <c r="F2" s="216"/>
      <c r="G2" s="217"/>
    </row>
    <row r="3" spans="2:9" ht="16.899999999999999" customHeight="1" x14ac:dyDescent="0.25">
      <c r="B3" s="166" t="s">
        <v>153</v>
      </c>
      <c r="C3" s="152"/>
      <c r="D3" s="234"/>
      <c r="E3" s="234"/>
      <c r="F3" s="234"/>
      <c r="G3" s="235"/>
    </row>
    <row r="4" spans="2:9" ht="16.899999999999999" customHeight="1" thickBot="1" x14ac:dyDescent="0.3">
      <c r="B4" s="236" t="str">
        <f>"Form Type: County w/County Road &amp; Bridge"</f>
        <v>Form Type: County w/County Road &amp; Bridge</v>
      </c>
      <c r="C4" s="237"/>
      <c r="D4" s="237"/>
      <c r="E4" s="237"/>
      <c r="F4" s="237"/>
      <c r="G4" s="238"/>
    </row>
    <row r="5" spans="2:9" ht="16.899999999999999" customHeight="1" thickBot="1" x14ac:dyDescent="0.3">
      <c r="B5" s="222" t="s">
        <v>252</v>
      </c>
      <c r="C5" s="223"/>
      <c r="D5" s="223"/>
      <c r="E5" s="223"/>
      <c r="F5" s="223"/>
      <c r="G5" s="224"/>
    </row>
    <row r="6" spans="2:9" ht="33" customHeight="1" x14ac:dyDescent="0.25">
      <c r="B6" s="225" t="s">
        <v>209</v>
      </c>
      <c r="C6" s="226"/>
      <c r="D6" s="226"/>
      <c r="E6" s="227"/>
      <c r="F6" s="129" t="s">
        <v>10</v>
      </c>
      <c r="G6" s="158" t="str">
        <f>IF(C3&lt;&gt;0,INDEX(DataDump!K:K,MATCH(C3,DataDump!C:C))," ")</f>
        <v xml:space="preserve"> </v>
      </c>
    </row>
    <row r="7" spans="2:9" ht="16.899999999999999" customHeight="1" x14ac:dyDescent="0.25">
      <c r="B7" s="204" t="s">
        <v>139</v>
      </c>
      <c r="C7" s="205"/>
      <c r="D7" s="205"/>
      <c r="E7" s="206"/>
      <c r="F7" s="138" t="s">
        <v>9</v>
      </c>
      <c r="G7" s="158" t="str">
        <f>IF(C3&lt;&gt;0,INDEX(DataDump!L:L,MATCH(C3,DataDump!C:C)),"")</f>
        <v/>
      </c>
    </row>
    <row r="8" spans="2:9" ht="16.899999999999999" customHeight="1" x14ac:dyDescent="0.25">
      <c r="B8" s="191" t="s">
        <v>256</v>
      </c>
      <c r="C8" s="239"/>
      <c r="D8" s="138" t="s">
        <v>258</v>
      </c>
      <c r="E8" s="188">
        <v>0.03</v>
      </c>
      <c r="F8" s="138" t="s">
        <v>8</v>
      </c>
      <c r="G8" s="143" t="str">
        <f>IF(C3&lt;&gt;0,ROUND((G6-G7)*E8,0),"")</f>
        <v/>
      </c>
      <c r="I8" s="186" t="str">
        <f>"+"&amp;(IFERROR(ROUND(G8/$G$6,4)*100,"N/A"))&amp;"%"</f>
        <v>+N/A%</v>
      </c>
    </row>
    <row r="9" spans="2:9" ht="16.899999999999999" customHeight="1" thickBot="1" x14ac:dyDescent="0.3">
      <c r="B9" s="189" t="s">
        <v>257</v>
      </c>
      <c r="C9" s="190"/>
      <c r="D9" s="138" t="s">
        <v>259</v>
      </c>
      <c r="E9" s="188">
        <v>0.03</v>
      </c>
      <c r="F9" s="138" t="s">
        <v>7</v>
      </c>
      <c r="G9" s="143" t="str">
        <f>IF(C3&lt;&gt;0,ROUND(G7*E9,0),"")</f>
        <v/>
      </c>
      <c r="I9" s="186" t="str">
        <f>"+"&amp;(IFERROR(ROUND(G9/$G$6,4)*100,"N/A"))&amp;"%"</f>
        <v>+N/A%</v>
      </c>
    </row>
    <row r="10" spans="2:9" ht="16.899999999999999" customHeight="1" thickBot="1" x14ac:dyDescent="0.3">
      <c r="B10" s="222" t="s">
        <v>255</v>
      </c>
      <c r="C10" s="223"/>
      <c r="D10" s="223"/>
      <c r="E10" s="223"/>
      <c r="F10" s="223"/>
      <c r="G10" s="224"/>
    </row>
    <row r="11" spans="2:9" ht="16.899999999999999" customHeight="1" x14ac:dyDescent="0.25">
      <c r="B11" s="221" t="s">
        <v>210</v>
      </c>
      <c r="C11" s="213"/>
      <c r="D11" s="213"/>
      <c r="E11" s="214"/>
      <c r="F11" s="140"/>
      <c r="G11" s="141"/>
    </row>
    <row r="12" spans="2:9" ht="16.899999999999999" customHeight="1" x14ac:dyDescent="0.25">
      <c r="B12" s="207" t="str">
        <f>IF(C3=0,"County",C3)</f>
        <v>County</v>
      </c>
      <c r="C12" s="192"/>
      <c r="D12" s="138" t="s">
        <v>218</v>
      </c>
      <c r="E12" s="173" t="str">
        <f>IF(C3&lt;&gt;0,INDEX(DataDump!G:G,MATCH(C3,DataDump!C:C))," ")</f>
        <v xml:space="preserve"> </v>
      </c>
      <c r="F12" s="140"/>
      <c r="G12" s="141"/>
    </row>
    <row r="13" spans="2:9" ht="16.899999999999999" customHeight="1" x14ac:dyDescent="0.25">
      <c r="B13" s="191" t="s">
        <v>74</v>
      </c>
      <c r="C13" s="192"/>
      <c r="D13" s="138" t="s">
        <v>219</v>
      </c>
      <c r="E13" s="173" t="str">
        <f>IF(C3&lt;&gt;0,INDEX(DataDump!E:E,MATCH(C3,DataDump!C:C))," ")</f>
        <v xml:space="preserve"> </v>
      </c>
      <c r="F13" s="140"/>
      <c r="G13" s="141"/>
    </row>
    <row r="14" spans="2:9" ht="16.5" customHeight="1" x14ac:dyDescent="0.25">
      <c r="B14" s="228" t="s">
        <v>211</v>
      </c>
      <c r="C14" s="229"/>
      <c r="D14" s="229"/>
      <c r="E14" s="230"/>
      <c r="F14" s="140"/>
      <c r="G14" s="141"/>
    </row>
    <row r="15" spans="2:9" ht="16.899999999999999" customHeight="1" x14ac:dyDescent="0.25">
      <c r="B15" s="207" t="str">
        <f>IF(C3=0,"County",C3)</f>
        <v>County</v>
      </c>
      <c r="C15" s="192"/>
      <c r="D15" s="138" t="s">
        <v>136</v>
      </c>
      <c r="E15" s="172"/>
      <c r="F15" s="140"/>
      <c r="G15" s="141"/>
    </row>
    <row r="16" spans="2:9" ht="16.899999999999999" customHeight="1" x14ac:dyDescent="0.25">
      <c r="B16" s="191" t="s">
        <v>74</v>
      </c>
      <c r="C16" s="192"/>
      <c r="D16" s="138" t="s">
        <v>137</v>
      </c>
      <c r="E16" s="172"/>
      <c r="F16" s="140"/>
      <c r="G16" s="141"/>
    </row>
    <row r="17" spans="2:9" ht="16.899999999999999" customHeight="1" x14ac:dyDescent="0.25">
      <c r="B17" s="221" t="s">
        <v>212</v>
      </c>
      <c r="C17" s="213"/>
      <c r="D17" s="213"/>
      <c r="E17" s="214"/>
      <c r="F17" s="140"/>
      <c r="G17" s="141"/>
    </row>
    <row r="18" spans="2:9" ht="16.899999999999999" customHeight="1" x14ac:dyDescent="0.25">
      <c r="B18" s="207" t="str">
        <f>IF(C3=0,"County",C3)</f>
        <v>County</v>
      </c>
      <c r="C18" s="192"/>
      <c r="D18" s="138" t="s">
        <v>140</v>
      </c>
      <c r="E18" s="172"/>
      <c r="F18" s="140"/>
      <c r="G18" s="141"/>
    </row>
    <row r="19" spans="2:9" ht="16.899999999999999" customHeight="1" x14ac:dyDescent="0.25">
      <c r="B19" s="191" t="s">
        <v>74</v>
      </c>
      <c r="C19" s="192"/>
      <c r="D19" s="138" t="s">
        <v>141</v>
      </c>
      <c r="E19" s="172"/>
      <c r="F19" s="140"/>
      <c r="G19" s="141"/>
    </row>
    <row r="20" spans="2:9" ht="16.899999999999999" customHeight="1" x14ac:dyDescent="0.25">
      <c r="B20" s="221" t="s">
        <v>160</v>
      </c>
      <c r="C20" s="213"/>
      <c r="D20" s="213"/>
      <c r="E20" s="214"/>
      <c r="F20" s="140"/>
      <c r="G20" s="141"/>
    </row>
    <row r="21" spans="2:9" ht="33" customHeight="1" x14ac:dyDescent="0.25">
      <c r="B21" s="191" t="s">
        <v>221</v>
      </c>
      <c r="C21" s="192"/>
      <c r="D21" s="138" t="s">
        <v>142</v>
      </c>
      <c r="E21" s="139" t="str">
        <f>IF(C3&lt;&gt;0,ROUND((G6-G7+G8)/(E12+E15),9),"")</f>
        <v/>
      </c>
      <c r="F21" s="140"/>
      <c r="G21" s="141"/>
    </row>
    <row r="22" spans="2:9" ht="33" customHeight="1" x14ac:dyDescent="0.25">
      <c r="B22" s="191" t="s">
        <v>222</v>
      </c>
      <c r="C22" s="192"/>
      <c r="D22" s="138" t="s">
        <v>143</v>
      </c>
      <c r="E22" s="139" t="str">
        <f>IF(C3&lt;&gt;0,ROUND((G7+G9)/(E13+E16),9),"")</f>
        <v/>
      </c>
      <c r="F22" s="140"/>
      <c r="G22" s="141"/>
    </row>
    <row r="23" spans="2:9" ht="33" customHeight="1" x14ac:dyDescent="0.25">
      <c r="B23" s="191" t="s">
        <v>223</v>
      </c>
      <c r="C23" s="192"/>
      <c r="D23" s="138" t="s">
        <v>144</v>
      </c>
      <c r="E23" s="163" t="str">
        <f>IF(C3&lt;&gt;0,ROUND(E18*E21,0),"")</f>
        <v/>
      </c>
      <c r="F23" s="162"/>
      <c r="G23" s="141"/>
    </row>
    <row r="24" spans="2:9" ht="33" customHeight="1" x14ac:dyDescent="0.25">
      <c r="B24" s="191" t="s">
        <v>224</v>
      </c>
      <c r="C24" s="192"/>
      <c r="D24" s="138" t="s">
        <v>145</v>
      </c>
      <c r="E24" s="163" t="str">
        <f>IF(C3&lt;&gt;0,ROUND(E19*E22,0),"")</f>
        <v/>
      </c>
      <c r="F24" s="162"/>
      <c r="G24" s="141"/>
    </row>
    <row r="25" spans="2:9" ht="16.899999999999999" customHeight="1" x14ac:dyDescent="0.25">
      <c r="B25" s="208" t="s">
        <v>225</v>
      </c>
      <c r="C25" s="209"/>
      <c r="D25" s="209"/>
      <c r="E25" s="210"/>
      <c r="F25" s="138" t="s">
        <v>220</v>
      </c>
      <c r="G25" s="143" t="str">
        <f>IF(C3&lt;&gt;0,SUM(E23:E24),"")</f>
        <v/>
      </c>
      <c r="I25" s="186" t="str">
        <f>"+"&amp;(IFERROR(ROUND(G25/$G$6,4)*100,"N/A"))&amp;"%"</f>
        <v>+N/A%</v>
      </c>
    </row>
    <row r="26" spans="2:9" ht="16.899999999999999" customHeight="1" x14ac:dyDescent="0.25">
      <c r="B26" s="221" t="s">
        <v>161</v>
      </c>
      <c r="C26" s="213"/>
      <c r="D26" s="213"/>
      <c r="E26" s="214"/>
      <c r="F26" s="140"/>
      <c r="G26" s="141"/>
    </row>
    <row r="27" spans="2:9" ht="16.899999999999999" customHeight="1" x14ac:dyDescent="0.25">
      <c r="B27" s="200" t="s">
        <v>213</v>
      </c>
      <c r="C27" s="201"/>
      <c r="D27" s="138" t="s">
        <v>226</v>
      </c>
      <c r="E27" s="172"/>
      <c r="F27" s="140"/>
      <c r="G27" s="141"/>
    </row>
    <row r="28" spans="2:9" ht="16.899999999999999" customHeight="1" x14ac:dyDescent="0.25">
      <c r="B28" s="200" t="s">
        <v>150</v>
      </c>
      <c r="C28" s="201"/>
      <c r="D28" s="138" t="s">
        <v>227</v>
      </c>
      <c r="E28" s="172"/>
      <c r="F28" s="140"/>
      <c r="G28" s="141"/>
    </row>
    <row r="29" spans="2:9" ht="16.899999999999999" customHeight="1" x14ac:dyDescent="0.25">
      <c r="B29" s="191" t="s">
        <v>214</v>
      </c>
      <c r="C29" s="192"/>
      <c r="D29" s="138" t="s">
        <v>146</v>
      </c>
      <c r="E29" s="142">
        <f>ROUND(E27*0.8,0)</f>
        <v>0</v>
      </c>
      <c r="F29" s="140"/>
      <c r="G29" s="141"/>
    </row>
    <row r="30" spans="2:9" ht="16.899999999999999" customHeight="1" x14ac:dyDescent="0.25">
      <c r="B30" s="191" t="s">
        <v>151</v>
      </c>
      <c r="C30" s="192"/>
      <c r="D30" s="138" t="s">
        <v>147</v>
      </c>
      <c r="E30" s="142">
        <f>ROUND(E28*0.8,0)</f>
        <v>0</v>
      </c>
      <c r="F30" s="140"/>
      <c r="G30" s="141"/>
    </row>
    <row r="31" spans="2:9" ht="33" customHeight="1" x14ac:dyDescent="0.25">
      <c r="B31" s="191" t="s">
        <v>231</v>
      </c>
      <c r="C31" s="192"/>
      <c r="D31" s="138" t="s">
        <v>148</v>
      </c>
      <c r="E31" s="142" t="str">
        <f>IF(C3&lt;&gt;0,ROUND(E29*E21,0),"")</f>
        <v/>
      </c>
      <c r="F31" s="140"/>
      <c r="G31" s="141"/>
    </row>
    <row r="32" spans="2:9" ht="33" customHeight="1" x14ac:dyDescent="0.25">
      <c r="B32" s="191" t="s">
        <v>230</v>
      </c>
      <c r="C32" s="192"/>
      <c r="D32" s="138" t="s">
        <v>149</v>
      </c>
      <c r="E32" s="142" t="str">
        <f>IF(C3&lt;&gt;0,ROUND(E30*E22,0),"")</f>
        <v/>
      </c>
      <c r="F32" s="140"/>
      <c r="G32" s="141"/>
    </row>
    <row r="33" spans="2:9" ht="16.899999999999999" customHeight="1" thickBot="1" x14ac:dyDescent="0.3">
      <c r="B33" s="208" t="s">
        <v>229</v>
      </c>
      <c r="C33" s="209"/>
      <c r="D33" s="209"/>
      <c r="E33" s="210"/>
      <c r="F33" s="138" t="s">
        <v>228</v>
      </c>
      <c r="G33" s="143" t="str">
        <f>IF(C3&lt;&gt;0,SUM(E31:E32),"")</f>
        <v/>
      </c>
      <c r="I33" s="186" t="str">
        <f>"+"&amp;(IFERROR(ROUND(G33/$G$6,4)*100,"N/A"))&amp;"%"</f>
        <v>+N/A%</v>
      </c>
    </row>
    <row r="34" spans="2:9" ht="16.899999999999999" customHeight="1" thickBot="1" x14ac:dyDescent="0.3">
      <c r="B34" s="231" t="str">
        <f>"Total Non-Exempt Allowable Budget (before P-tax Replacement and P-tax Substitute Funds deductions):"</f>
        <v>Total Non-Exempt Allowable Budget (before P-tax Replacement and P-tax Substitute Funds deductions):</v>
      </c>
      <c r="C34" s="232"/>
      <c r="D34" s="232"/>
      <c r="E34" s="232"/>
      <c r="F34" s="232"/>
      <c r="G34" s="233"/>
    </row>
    <row r="35" spans="2:9" ht="16.899999999999999" customHeight="1" x14ac:dyDescent="0.25">
      <c r="B35" s="193" t="s">
        <v>232</v>
      </c>
      <c r="C35" s="194"/>
      <c r="D35" s="129" t="s">
        <v>233</v>
      </c>
      <c r="E35" s="174" t="str">
        <f>IF(C3&lt;&gt;0,SUM(G6+G8+G9+G25+G33),"")</f>
        <v/>
      </c>
      <c r="F35" s="140"/>
      <c r="G35" s="141"/>
      <c r="I35" s="2"/>
    </row>
    <row r="36" spans="2:9" ht="16.899999999999999" customHeight="1" x14ac:dyDescent="0.25">
      <c r="B36" s="191" t="s">
        <v>236</v>
      </c>
      <c r="C36" s="192"/>
      <c r="D36" s="129" t="s">
        <v>234</v>
      </c>
      <c r="E36" s="174" t="str">
        <f>IF(C3&lt;&gt;0,ROUND((G6*1.08) + G33,0),"")</f>
        <v/>
      </c>
      <c r="F36" s="140"/>
      <c r="G36" s="141"/>
      <c r="I36" s="2"/>
    </row>
    <row r="37" spans="2:9" ht="16.899999999999999" customHeight="1" thickBot="1" x14ac:dyDescent="0.3">
      <c r="B37" s="197" t="str">
        <f>"Total non-exempt budget allowed (lesser of lines 16a and 16b)"</f>
        <v>Total non-exempt budget allowed (lesser of lines 16a and 16b)</v>
      </c>
      <c r="C37" s="198"/>
      <c r="D37" s="198"/>
      <c r="E37" s="199"/>
      <c r="F37" s="138" t="s">
        <v>235</v>
      </c>
      <c r="G37" s="143" t="str">
        <f>IF(C3&lt;&gt;0,MIN(E35:E36),"")</f>
        <v/>
      </c>
      <c r="H37" s="112"/>
      <c r="I37" s="187" t="str">
        <f>"+"&amp;(IFERROR(ROUND(G37/$G$6-1,4)*100,"N/A"))&amp;"%"</f>
        <v>+N/A%</v>
      </c>
    </row>
    <row r="38" spans="2:9" ht="16.899999999999999" customHeight="1" thickBot="1" x14ac:dyDescent="0.3">
      <c r="B38" s="218" t="s">
        <v>6</v>
      </c>
      <c r="C38" s="219"/>
      <c r="D38" s="219"/>
      <c r="E38" s="219"/>
      <c r="F38" s="219"/>
      <c r="G38" s="220"/>
      <c r="I38" s="2"/>
    </row>
    <row r="39" spans="2:9" ht="16.899999999999999" customHeight="1" x14ac:dyDescent="0.25">
      <c r="B39" s="193" t="s">
        <v>246</v>
      </c>
      <c r="C39" s="194"/>
      <c r="D39" s="138" t="s">
        <v>5</v>
      </c>
      <c r="E39" s="173" t="str">
        <f>IF(C3&lt;&gt;0,INDEX(DataDump!H:H,MATCH(C3,DataDump!C:C))," ")</f>
        <v xml:space="preserve"> </v>
      </c>
      <c r="F39" s="140"/>
      <c r="G39" s="144"/>
      <c r="I39" s="2"/>
    </row>
    <row r="40" spans="2:9" ht="16.899999999999999" customHeight="1" x14ac:dyDescent="0.25">
      <c r="B40" s="195" t="s">
        <v>247</v>
      </c>
      <c r="C40" s="196"/>
      <c r="D40" s="138" t="s">
        <v>4</v>
      </c>
      <c r="E40" s="173" t="str">
        <f>IF(C3&lt;&gt;0,INDEX(DataDump!I:I,MATCH(C3,DataDump!C:C))," ")</f>
        <v xml:space="preserve"> </v>
      </c>
      <c r="F40" s="140"/>
      <c r="G40" s="144"/>
    </row>
    <row r="41" spans="2:9" ht="16.899999999999999" customHeight="1" x14ac:dyDescent="0.25">
      <c r="B41" s="191" t="s">
        <v>248</v>
      </c>
      <c r="C41" s="192"/>
      <c r="D41" s="138" t="s">
        <v>3</v>
      </c>
      <c r="E41" s="173" t="str">
        <f>IF(C3&lt;&gt;0,INDEX(DataDump!J:J,MATCH(C3,DataDump!C:C))," ")</f>
        <v xml:space="preserve"> </v>
      </c>
      <c r="F41" s="140"/>
      <c r="G41" s="144"/>
    </row>
    <row r="42" spans="2:9" ht="16.5" customHeight="1" x14ac:dyDescent="0.25">
      <c r="B42" s="211" t="s">
        <v>251</v>
      </c>
      <c r="C42" s="212"/>
      <c r="D42" s="213"/>
      <c r="E42" s="214"/>
      <c r="F42" s="140"/>
      <c r="G42" s="141"/>
    </row>
    <row r="43" spans="2:9" ht="16.899999999999999" customHeight="1" x14ac:dyDescent="0.25">
      <c r="B43" s="191" t="s">
        <v>249</v>
      </c>
      <c r="C43" s="192"/>
      <c r="D43" s="138" t="s">
        <v>2</v>
      </c>
      <c r="E43" s="172"/>
      <c r="F43" s="140"/>
      <c r="G43" s="144"/>
    </row>
    <row r="44" spans="2:9" ht="16.899999999999999" customHeight="1" x14ac:dyDescent="0.25">
      <c r="B44" s="191" t="s">
        <v>253</v>
      </c>
      <c r="C44" s="192"/>
      <c r="D44" s="138" t="s">
        <v>1</v>
      </c>
      <c r="E44" s="172"/>
      <c r="F44" s="140"/>
      <c r="G44" s="144"/>
    </row>
    <row r="45" spans="2:9" ht="16.899999999999999" customHeight="1" thickBot="1" x14ac:dyDescent="0.3">
      <c r="B45" s="197" t="s">
        <v>250</v>
      </c>
      <c r="C45" s="198"/>
      <c r="D45" s="198"/>
      <c r="E45" s="199"/>
      <c r="F45" s="138" t="s">
        <v>73</v>
      </c>
      <c r="G45" s="143" t="str">
        <f>IF(C3&lt;&gt;0,ROUND(SUM(E43:E44,E39:E41),0),"")</f>
        <v/>
      </c>
    </row>
    <row r="46" spans="2:9" ht="16.899999999999999" customHeight="1" thickBot="1" x14ac:dyDescent="0.3">
      <c r="B46" s="222" t="s">
        <v>216</v>
      </c>
      <c r="C46" s="223"/>
      <c r="D46" s="223"/>
      <c r="E46" s="223"/>
      <c r="F46" s="223"/>
      <c r="G46" s="224"/>
    </row>
    <row r="47" spans="2:9" ht="16.899999999999999" customHeight="1" x14ac:dyDescent="0.25">
      <c r="B47" s="193" t="s">
        <v>245</v>
      </c>
      <c r="C47" s="244"/>
      <c r="D47" s="244"/>
      <c r="E47" s="194"/>
      <c r="F47" s="138" t="s">
        <v>152</v>
      </c>
      <c r="G47" s="173" t="str">
        <f>IF(C3&lt;&gt;0,INDEX(DataDump!M:M,MATCH(C3,DataDump!C:C))," ")</f>
        <v xml:space="preserve"> </v>
      </c>
    </row>
    <row r="48" spans="2:9" ht="16.899999999999999" customHeight="1" thickBot="1" x14ac:dyDescent="0.3">
      <c r="B48" s="191" t="s">
        <v>217</v>
      </c>
      <c r="C48" s="239"/>
      <c r="D48" s="239"/>
      <c r="E48" s="192"/>
      <c r="F48" s="138" t="s">
        <v>132</v>
      </c>
      <c r="G48" s="172"/>
    </row>
    <row r="49" spans="2:9" ht="16.899999999999999" customHeight="1" thickBot="1" x14ac:dyDescent="0.3">
      <c r="B49" s="222" t="s">
        <v>130</v>
      </c>
      <c r="C49" s="223"/>
      <c r="D49" s="223"/>
      <c r="E49" s="223"/>
      <c r="F49" s="223"/>
      <c r="G49" s="224"/>
    </row>
    <row r="50" spans="2:9" ht="16.899999999999999" customHeight="1" x14ac:dyDescent="0.25">
      <c r="B50" s="202" t="s">
        <v>154</v>
      </c>
      <c r="C50" s="203"/>
      <c r="D50" s="161" t="s">
        <v>167</v>
      </c>
      <c r="E50" s="175" t="str">
        <f>IF(C3&lt;&gt;0,INDEX(DataDump!F:F,MATCH(C3,DataDump!C:C))," ")</f>
        <v xml:space="preserve"> </v>
      </c>
      <c r="F50" s="145"/>
      <c r="G50" s="146"/>
    </row>
    <row r="51" spans="2:9" ht="16.899999999999999" customHeight="1" x14ac:dyDescent="0.25">
      <c r="B51" s="200" t="s">
        <v>242</v>
      </c>
      <c r="C51" s="201"/>
      <c r="D51" s="138" t="s">
        <v>157</v>
      </c>
      <c r="E51" s="173" t="str">
        <f>IF(C3&lt;&gt;0,MIN(ROUND(0.01*(G37),0),E50),"")</f>
        <v/>
      </c>
      <c r="F51" s="165"/>
      <c r="G51" s="160"/>
    </row>
    <row r="52" spans="2:9" ht="16.899999999999999" customHeight="1" x14ac:dyDescent="0.25">
      <c r="B52" s="200" t="s">
        <v>155</v>
      </c>
      <c r="C52" s="201"/>
      <c r="D52" s="138" t="s">
        <v>158</v>
      </c>
      <c r="E52" s="172"/>
      <c r="F52" s="140"/>
      <c r="G52" s="160"/>
      <c r="I52" s="164"/>
    </row>
    <row r="53" spans="2:9" ht="16.899999999999999" customHeight="1" x14ac:dyDescent="0.25">
      <c r="B53" s="200" t="s">
        <v>243</v>
      </c>
      <c r="C53" s="201"/>
      <c r="D53" s="129" t="s">
        <v>168</v>
      </c>
      <c r="E53" s="176" t="str">
        <f>IF(C3&lt;&gt;0,MIN(ROUND(0.03*(G37),0),E50),"")</f>
        <v/>
      </c>
      <c r="F53" s="159"/>
      <c r="G53" s="160"/>
      <c r="I53" s="164"/>
    </row>
    <row r="54" spans="2:9" ht="16.899999999999999" customHeight="1" x14ac:dyDescent="0.25">
      <c r="B54" s="200" t="s">
        <v>156</v>
      </c>
      <c r="C54" s="201"/>
      <c r="D54" s="129" t="s">
        <v>169</v>
      </c>
      <c r="E54" s="177"/>
      <c r="F54" s="159"/>
      <c r="G54" s="160"/>
      <c r="I54" s="164"/>
    </row>
    <row r="55" spans="2:9" ht="16.899999999999999" customHeight="1" thickBot="1" x14ac:dyDescent="0.3">
      <c r="B55" s="195" t="str">
        <f>"Total forgone amount to be recovered in your budget. This amount can't exceed the district's total forgone balance"</f>
        <v>Total forgone amount to be recovered in your budget. This amount can't exceed the district's total forgone balance</v>
      </c>
      <c r="C55" s="243"/>
      <c r="D55" s="243"/>
      <c r="E55" s="196"/>
      <c r="F55" s="130" t="s">
        <v>159</v>
      </c>
      <c r="G55" s="158" t="str">
        <f>IF(C3&lt;&gt;0,SUM(E52,E54),"")</f>
        <v/>
      </c>
    </row>
    <row r="56" spans="2:9" ht="16.899999999999999" customHeight="1" thickBot="1" x14ac:dyDescent="0.3">
      <c r="B56" s="222" t="s">
        <v>135</v>
      </c>
      <c r="C56" s="223"/>
      <c r="D56" s="223"/>
      <c r="E56" s="223"/>
      <c r="F56" s="223"/>
      <c r="G56" s="224"/>
    </row>
    <row r="57" spans="2:9" ht="16.899999999999999" customHeight="1" thickBot="1" x14ac:dyDescent="0.3">
      <c r="B57" s="240" t="str">
        <f>"Maximum non-exempt property tax budget including forgone amount (lines 16-22+23-24+28)"</f>
        <v>Maximum non-exempt property tax budget including forgone amount (lines 16-22+23-24+28)</v>
      </c>
      <c r="C57" s="241"/>
      <c r="D57" s="241"/>
      <c r="E57" s="242"/>
      <c r="F57" s="131" t="s">
        <v>170</v>
      </c>
      <c r="G57" s="151" t="str">
        <f>IFERROR(ROUND(G37-G45+G47-G48+G55,0),"")</f>
        <v/>
      </c>
    </row>
    <row r="58" spans="2:9" ht="16.899999999999999" customHeight="1" x14ac:dyDescent="0.25">
      <c r="B58" s="3" t="str">
        <f>"*The reported amount excludes the I.C.§ 63-1305C refund."</f>
        <v>*The reported amount excludes the I.C.§ 63-1305C refund.</v>
      </c>
      <c r="C58" s="3"/>
      <c r="D58" s="3"/>
      <c r="E58" s="3"/>
      <c r="F58" s="3"/>
      <c r="G58" s="3"/>
    </row>
  </sheetData>
  <sheetProtection sheet="1" selectLockedCells="1"/>
  <mergeCells count="56">
    <mergeCell ref="B56:G56"/>
    <mergeCell ref="B57:E57"/>
    <mergeCell ref="B49:G49"/>
    <mergeCell ref="B55:E55"/>
    <mergeCell ref="B45:E45"/>
    <mergeCell ref="B54:C54"/>
    <mergeCell ref="B53:C53"/>
    <mergeCell ref="B46:G46"/>
    <mergeCell ref="B48:E48"/>
    <mergeCell ref="B52:C52"/>
    <mergeCell ref="B51:C51"/>
    <mergeCell ref="B47:E47"/>
    <mergeCell ref="B2:G2"/>
    <mergeCell ref="B38:G38"/>
    <mergeCell ref="B20:E20"/>
    <mergeCell ref="B10:G10"/>
    <mergeCell ref="B5:G5"/>
    <mergeCell ref="B17:E17"/>
    <mergeCell ref="B6:E6"/>
    <mergeCell ref="B11:E11"/>
    <mergeCell ref="B14:E14"/>
    <mergeCell ref="B34:G34"/>
    <mergeCell ref="D3:G3"/>
    <mergeCell ref="B22:C22"/>
    <mergeCell ref="B29:C29"/>
    <mergeCell ref="B26:E26"/>
    <mergeCell ref="B4:G4"/>
    <mergeCell ref="B8:C8"/>
    <mergeCell ref="B44:C44"/>
    <mergeCell ref="B50:C50"/>
    <mergeCell ref="B7:E7"/>
    <mergeCell ref="B12:C12"/>
    <mergeCell ref="B13:C13"/>
    <mergeCell ref="B15:C15"/>
    <mergeCell ref="B16:C16"/>
    <mergeCell ref="B18:C18"/>
    <mergeCell ref="B19:C19"/>
    <mergeCell ref="B21:C21"/>
    <mergeCell ref="B33:E33"/>
    <mergeCell ref="B25:E25"/>
    <mergeCell ref="B23:C23"/>
    <mergeCell ref="B42:E42"/>
    <mergeCell ref="B24:C24"/>
    <mergeCell ref="B43:C43"/>
    <mergeCell ref="B9:C9"/>
    <mergeCell ref="B41:C41"/>
    <mergeCell ref="B35:C35"/>
    <mergeCell ref="B36:C36"/>
    <mergeCell ref="B39:C39"/>
    <mergeCell ref="B40:C40"/>
    <mergeCell ref="B37:E37"/>
    <mergeCell ref="B28:C28"/>
    <mergeCell ref="B30:C30"/>
    <mergeCell ref="B27:C27"/>
    <mergeCell ref="B31:C31"/>
    <mergeCell ref="B32:C32"/>
  </mergeCells>
  <conditionalFormatting sqref="A2:C2 H2:XFD5 B3:C3 B5:C5 A6:XFD6 A7:C7 F7:XFD7 A8:B9 A10:XFD11 A12:B13 D12:XFD13 A14:XFD14 A15:B16 D15:XFD16 A17:XFD17 A18:B19 D18:XFD19 A20:C20 F20:XFD20 A21:B24 D21:XFD24 A26:C26 F26:XFD26 D35:XFD36 A35:B37 F37:XFD37 A38:C38 H38:XFD38 A39:B41 D39:XFD41 A42:C42 F42:XFD42 A43:B44 D43:XFD44 A45:XFD45 A46:C46 H46:XFD46 A47:B48 F47:XFD48 A49:C49 H49:XFD49 A50:B54 D50:XFD54 A55:XFD55 A56:C56 H56:XFD56 A57:XFD1048576">
    <cfRule type="containsErrors" dxfId="17" priority="24">
      <formula>ISERROR(A2)</formula>
    </cfRule>
  </conditionalFormatting>
  <conditionalFormatting sqref="A25:XFD25">
    <cfRule type="containsErrors" dxfId="16" priority="5">
      <formula>ISERROR(A25)</formula>
    </cfRule>
  </conditionalFormatting>
  <conditionalFormatting sqref="A27:XFD34">
    <cfRule type="containsErrors" dxfId="15" priority="6">
      <formula>ISERROR(A27)</formula>
    </cfRule>
  </conditionalFormatting>
  <conditionalFormatting sqref="D8:XFD9">
    <cfRule type="containsErrors" dxfId="14" priority="1">
      <formula>ISERROR(D8)</formula>
    </cfRule>
  </conditionalFormatting>
  <conditionalFormatting sqref="E52">
    <cfRule type="expression" dxfId="13" priority="10">
      <formula>$E$52&gt;$E$51</formula>
    </cfRule>
  </conditionalFormatting>
  <conditionalFormatting sqref="E54">
    <cfRule type="expression" dxfId="12" priority="9">
      <formula>$E$54&gt;$E$53</formula>
    </cfRule>
  </conditionalFormatting>
  <conditionalFormatting sqref="G55">
    <cfRule type="expression" dxfId="11" priority="8">
      <formula>$G$55&gt;$E$50</formula>
    </cfRule>
  </conditionalFormatting>
  <dataValidations count="1">
    <dataValidation type="list" allowBlank="1" showInputMessage="1" showErrorMessage="1" sqref="C3" xr:uid="{DA5A5494-DB3D-4D6F-994B-A26AB201F9A9}">
      <formula1>CountyList</formula1>
    </dataValidation>
  </dataValidations>
  <printOptions horizontalCentered="1"/>
  <pageMargins left="0.25" right="0.25" top="0.4" bottom="0.25" header="0.3" footer="0.3"/>
  <pageSetup scale="97" fitToHeight="0" orientation="landscape" r:id="rId1"/>
  <rowBreaks count="1" manualBreakCount="1">
    <brk id="28" max="16383" man="1"/>
  </rowBreaks>
  <ignoredErrors>
    <ignoredError sqref="F6:F7 F8:F9" numberStoredAsText="1"/>
  </ignoredError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07D71D-0162-184E-8FAA-223497D37D92}">
  <sheetPr codeName="Sheet9">
    <pageSetUpPr fitToPage="1"/>
  </sheetPr>
  <dimension ref="A1:Q75"/>
  <sheetViews>
    <sheetView showGridLines="0" showZeros="0" zoomScale="90" zoomScaleNormal="90" workbookViewId="0">
      <selection activeCell="B9" sqref="B9:C9"/>
    </sheetView>
  </sheetViews>
  <sheetFormatPr defaultColWidth="8.75" defaultRowHeight="16.899999999999999" customHeight="1" x14ac:dyDescent="0.25"/>
  <cols>
    <col min="1" max="1" width="2.75" style="3" customWidth="1"/>
    <col min="2" max="2" width="2.5" style="3" customWidth="1"/>
    <col min="3" max="3" width="29.375" style="3" customWidth="1"/>
    <col min="4" max="4" width="21.5" style="3" customWidth="1"/>
    <col min="5" max="5" width="19.75" style="3" customWidth="1"/>
    <col min="6" max="6" width="20" style="3" customWidth="1"/>
    <col min="7" max="7" width="22.5" style="3" customWidth="1"/>
    <col min="8" max="8" width="23" style="3" customWidth="1"/>
    <col min="9" max="9" width="8.75" style="3"/>
    <col min="10" max="10" width="13.5" style="3" bestFit="1" customWidth="1"/>
    <col min="11" max="11" width="11.25" style="3" bestFit="1" customWidth="1"/>
    <col min="12" max="16" width="8.75" style="3"/>
    <col min="17" max="17" width="13.75" style="3" bestFit="1" customWidth="1"/>
    <col min="18" max="16384" width="8.75" style="3"/>
  </cols>
  <sheetData>
    <row r="1" spans="1:17" ht="16.899999999999999" customHeight="1" thickBot="1" x14ac:dyDescent="0.3">
      <c r="A1" s="77"/>
    </row>
    <row r="2" spans="1:17" ht="16.899999999999999" customHeight="1" x14ac:dyDescent="0.25">
      <c r="B2" s="318" t="s">
        <v>215</v>
      </c>
      <c r="C2" s="319"/>
      <c r="D2" s="319"/>
      <c r="E2" s="319"/>
      <c r="F2" s="319"/>
      <c r="G2" s="319"/>
      <c r="H2" s="320"/>
      <c r="Q2" s="4"/>
    </row>
    <row r="3" spans="1:17" ht="16.899999999999999" customHeight="1" thickBot="1" x14ac:dyDescent="0.3">
      <c r="B3" s="321" t="s">
        <v>67</v>
      </c>
      <c r="C3" s="322"/>
      <c r="D3" s="322"/>
      <c r="E3" s="322"/>
      <c r="F3" s="322"/>
      <c r="G3" s="322"/>
      <c r="H3" s="323"/>
    </row>
    <row r="4" spans="1:17" ht="16.899999999999999" customHeight="1" x14ac:dyDescent="0.25">
      <c r="B4" s="78" t="s">
        <v>0</v>
      </c>
      <c r="C4" s="46"/>
      <c r="D4" s="341">
        <f>'L-2 Worksheet'!C3</f>
        <v>0</v>
      </c>
      <c r="E4" s="341"/>
      <c r="F4" s="341"/>
      <c r="G4" s="341"/>
      <c r="H4" s="342"/>
    </row>
    <row r="5" spans="1:17" ht="16.899999999999999" customHeight="1" x14ac:dyDescent="0.25">
      <c r="B5" s="335" t="s">
        <v>31</v>
      </c>
      <c r="C5" s="336"/>
      <c r="D5" s="330" t="s">
        <v>70</v>
      </c>
      <c r="E5" s="330" t="s">
        <v>69</v>
      </c>
      <c r="F5" s="330" t="s">
        <v>46</v>
      </c>
      <c r="G5" s="330" t="s">
        <v>244</v>
      </c>
      <c r="H5" s="333" t="s">
        <v>68</v>
      </c>
    </row>
    <row r="6" spans="1:17" ht="16.899999999999999" customHeight="1" x14ac:dyDescent="0.25">
      <c r="B6" s="337"/>
      <c r="C6" s="338"/>
      <c r="D6" s="331"/>
      <c r="E6" s="331"/>
      <c r="F6" s="331"/>
      <c r="G6" s="331"/>
      <c r="H6" s="334"/>
    </row>
    <row r="7" spans="1:17" ht="27.75" customHeight="1" x14ac:dyDescent="0.25">
      <c r="B7" s="339"/>
      <c r="C7" s="340"/>
      <c r="D7" s="331"/>
      <c r="E7" s="331"/>
      <c r="F7" s="331"/>
      <c r="G7" s="331"/>
      <c r="H7" s="334"/>
      <c r="K7" s="67"/>
    </row>
    <row r="8" spans="1:17" ht="16.899999999999999" customHeight="1" x14ac:dyDescent="0.25">
      <c r="B8" s="343">
        <v>1</v>
      </c>
      <c r="C8" s="344"/>
      <c r="D8" s="13">
        <v>2</v>
      </c>
      <c r="E8" s="13">
        <v>3</v>
      </c>
      <c r="F8" s="13">
        <v>4</v>
      </c>
      <c r="G8" s="13">
        <v>5</v>
      </c>
      <c r="H8" s="47">
        <v>6</v>
      </c>
    </row>
    <row r="9" spans="1:17" ht="16.899999999999999" customHeight="1" x14ac:dyDescent="0.25">
      <c r="B9" s="256"/>
      <c r="C9" s="257"/>
      <c r="D9" s="63"/>
      <c r="E9" s="63"/>
      <c r="F9" s="63"/>
      <c r="G9" s="63"/>
      <c r="H9" s="89">
        <f>D9-(E9+F9+G9)</f>
        <v>0</v>
      </c>
    </row>
    <row r="10" spans="1:17" ht="16.899999999999999" customHeight="1" x14ac:dyDescent="0.25">
      <c r="B10" s="256"/>
      <c r="C10" s="257"/>
      <c r="D10" s="63"/>
      <c r="E10" s="63"/>
      <c r="F10" s="63"/>
      <c r="G10" s="63"/>
      <c r="H10" s="89">
        <f t="shared" ref="H10:H30" si="0">D10-(E10+F10+G10)</f>
        <v>0</v>
      </c>
    </row>
    <row r="11" spans="1:17" ht="16.899999999999999" customHeight="1" x14ac:dyDescent="0.25">
      <c r="B11" s="256"/>
      <c r="C11" s="257"/>
      <c r="D11" s="63"/>
      <c r="E11" s="63"/>
      <c r="F11" s="63"/>
      <c r="G11" s="63"/>
      <c r="H11" s="89">
        <f t="shared" si="0"/>
        <v>0</v>
      </c>
    </row>
    <row r="12" spans="1:17" ht="16.899999999999999" customHeight="1" x14ac:dyDescent="0.25">
      <c r="B12" s="256"/>
      <c r="C12" s="257"/>
      <c r="D12" s="63"/>
      <c r="E12" s="63"/>
      <c r="F12" s="63"/>
      <c r="G12" s="63"/>
      <c r="H12" s="89">
        <f t="shared" si="0"/>
        <v>0</v>
      </c>
    </row>
    <row r="13" spans="1:17" ht="16.899999999999999" customHeight="1" x14ac:dyDescent="0.25">
      <c r="B13" s="256"/>
      <c r="C13" s="257"/>
      <c r="D13" s="63"/>
      <c r="E13" s="63"/>
      <c r="F13" s="63"/>
      <c r="G13" s="63"/>
      <c r="H13" s="89">
        <f t="shared" si="0"/>
        <v>0</v>
      </c>
    </row>
    <row r="14" spans="1:17" ht="16.899999999999999" customHeight="1" x14ac:dyDescent="0.25">
      <c r="B14" s="256"/>
      <c r="C14" s="257"/>
      <c r="D14" s="63"/>
      <c r="E14" s="63"/>
      <c r="F14" s="63"/>
      <c r="G14" s="63"/>
      <c r="H14" s="89">
        <f t="shared" si="0"/>
        <v>0</v>
      </c>
    </row>
    <row r="15" spans="1:17" ht="16.899999999999999" customHeight="1" x14ac:dyDescent="0.25">
      <c r="B15" s="256"/>
      <c r="C15" s="257"/>
      <c r="D15" s="63"/>
      <c r="E15" s="63"/>
      <c r="F15" s="63"/>
      <c r="G15" s="63"/>
      <c r="H15" s="89">
        <f t="shared" si="0"/>
        <v>0</v>
      </c>
    </row>
    <row r="16" spans="1:17" ht="16.899999999999999" customHeight="1" x14ac:dyDescent="0.25">
      <c r="B16" s="256"/>
      <c r="C16" s="257"/>
      <c r="D16" s="63"/>
      <c r="E16" s="63"/>
      <c r="F16" s="63"/>
      <c r="G16" s="63"/>
      <c r="H16" s="89">
        <f t="shared" si="0"/>
        <v>0</v>
      </c>
    </row>
    <row r="17" spans="2:10" ht="16.899999999999999" customHeight="1" x14ac:dyDescent="0.25">
      <c r="B17" s="256"/>
      <c r="C17" s="257"/>
      <c r="D17" s="63"/>
      <c r="E17" s="63"/>
      <c r="F17" s="63"/>
      <c r="G17" s="63"/>
      <c r="H17" s="89">
        <f t="shared" si="0"/>
        <v>0</v>
      </c>
    </row>
    <row r="18" spans="2:10" ht="16.899999999999999" customHeight="1" x14ac:dyDescent="0.25">
      <c r="B18" s="256"/>
      <c r="C18" s="257"/>
      <c r="D18" s="63"/>
      <c r="E18" s="63"/>
      <c r="F18" s="63"/>
      <c r="G18" s="63"/>
      <c r="H18" s="89">
        <f t="shared" si="0"/>
        <v>0</v>
      </c>
    </row>
    <row r="19" spans="2:10" ht="16.899999999999999" customHeight="1" x14ac:dyDescent="0.25">
      <c r="B19" s="256"/>
      <c r="C19" s="257"/>
      <c r="D19" s="63"/>
      <c r="E19" s="63"/>
      <c r="F19" s="63"/>
      <c r="G19" s="63"/>
      <c r="H19" s="89">
        <f t="shared" si="0"/>
        <v>0</v>
      </c>
    </row>
    <row r="20" spans="2:10" ht="16.899999999999999" customHeight="1" x14ac:dyDescent="0.25">
      <c r="B20" s="256"/>
      <c r="C20" s="257"/>
      <c r="D20" s="63"/>
      <c r="E20" s="63"/>
      <c r="F20" s="63"/>
      <c r="G20" s="63"/>
      <c r="H20" s="89">
        <f t="shared" si="0"/>
        <v>0</v>
      </c>
    </row>
    <row r="21" spans="2:10" ht="16.899999999999999" customHeight="1" x14ac:dyDescent="0.25">
      <c r="B21" s="256"/>
      <c r="C21" s="257"/>
      <c r="D21" s="63"/>
      <c r="E21" s="63"/>
      <c r="F21" s="63"/>
      <c r="G21" s="63"/>
      <c r="H21" s="89">
        <f t="shared" si="0"/>
        <v>0</v>
      </c>
      <c r="J21" s="93"/>
    </row>
    <row r="22" spans="2:10" ht="16.899999999999999" customHeight="1" x14ac:dyDescent="0.25">
      <c r="B22" s="256"/>
      <c r="C22" s="257"/>
      <c r="D22" s="63"/>
      <c r="E22" s="63"/>
      <c r="F22" s="63"/>
      <c r="G22" s="63"/>
      <c r="H22" s="89">
        <f t="shared" si="0"/>
        <v>0</v>
      </c>
    </row>
    <row r="23" spans="2:10" ht="16.899999999999999" customHeight="1" x14ac:dyDescent="0.25">
      <c r="B23" s="256"/>
      <c r="C23" s="257"/>
      <c r="D23" s="63"/>
      <c r="E23" s="63"/>
      <c r="F23" s="63"/>
      <c r="G23" s="63"/>
      <c r="H23" s="89">
        <f t="shared" si="0"/>
        <v>0</v>
      </c>
    </row>
    <row r="24" spans="2:10" ht="16.899999999999999" customHeight="1" x14ac:dyDescent="0.25">
      <c r="B24" s="256"/>
      <c r="C24" s="257"/>
      <c r="D24" s="63"/>
      <c r="E24" s="63"/>
      <c r="F24" s="63"/>
      <c r="G24" s="63"/>
      <c r="H24" s="89">
        <f t="shared" si="0"/>
        <v>0</v>
      </c>
    </row>
    <row r="25" spans="2:10" ht="16.899999999999999" customHeight="1" x14ac:dyDescent="0.25">
      <c r="B25" s="256"/>
      <c r="C25" s="257"/>
      <c r="D25" s="63"/>
      <c r="E25" s="63"/>
      <c r="F25" s="63"/>
      <c r="G25" s="63"/>
      <c r="H25" s="89">
        <f t="shared" si="0"/>
        <v>0</v>
      </c>
    </row>
    <row r="26" spans="2:10" ht="16.899999999999999" customHeight="1" x14ac:dyDescent="0.25">
      <c r="B26" s="256"/>
      <c r="C26" s="257"/>
      <c r="D26" s="63"/>
      <c r="E26" s="63"/>
      <c r="F26" s="63"/>
      <c r="G26" s="63"/>
      <c r="H26" s="89">
        <f t="shared" si="0"/>
        <v>0</v>
      </c>
    </row>
    <row r="27" spans="2:10" ht="16.899999999999999" customHeight="1" x14ac:dyDescent="0.25">
      <c r="B27" s="263" t="s">
        <v>138</v>
      </c>
      <c r="C27" s="264"/>
      <c r="D27" s="63"/>
      <c r="E27" s="63"/>
      <c r="F27" s="63"/>
      <c r="G27" s="63"/>
      <c r="H27" s="89">
        <f t="shared" si="0"/>
        <v>0</v>
      </c>
    </row>
    <row r="28" spans="2:10" ht="16.899999999999999" customHeight="1" x14ac:dyDescent="0.25">
      <c r="B28" s="114" t="str">
        <f>"^"</f>
        <v>^</v>
      </c>
      <c r="C28" s="115" t="str">
        <f>"I.C. §40-801(1)(a)"</f>
        <v>I.C. §40-801(1)(a)</v>
      </c>
      <c r="D28" s="80"/>
      <c r="E28" s="80"/>
      <c r="F28" s="80"/>
      <c r="G28" s="80"/>
      <c r="H28" s="89">
        <f t="shared" si="0"/>
        <v>0</v>
      </c>
      <c r="J28" s="68"/>
    </row>
    <row r="29" spans="2:10" ht="16.899999999999999" customHeight="1" x14ac:dyDescent="0.25">
      <c r="B29" s="114" t="str">
        <f>"^^"</f>
        <v>^^</v>
      </c>
      <c r="C29" s="115" t="str">
        <f>"I.C. §40-801(1)(b)"</f>
        <v>I.C. §40-801(1)(b)</v>
      </c>
      <c r="D29" s="80"/>
      <c r="E29" s="80"/>
      <c r="F29" s="80"/>
      <c r="G29" s="80"/>
      <c r="H29" s="89">
        <f t="shared" si="0"/>
        <v>0</v>
      </c>
      <c r="J29" s="68"/>
    </row>
    <row r="30" spans="2:10" ht="16.899999999999999" customHeight="1" x14ac:dyDescent="0.25">
      <c r="B30" s="258" t="s">
        <v>131</v>
      </c>
      <c r="C30" s="259"/>
      <c r="D30" s="102"/>
      <c r="E30" s="102"/>
      <c r="F30" s="102"/>
      <c r="G30" s="116"/>
      <c r="H30" s="89">
        <f t="shared" si="0"/>
        <v>0</v>
      </c>
      <c r="J30" s="68"/>
    </row>
    <row r="31" spans="2:10" ht="16.899999999999999" customHeight="1" thickBot="1" x14ac:dyDescent="0.3">
      <c r="B31" s="261" t="s">
        <v>78</v>
      </c>
      <c r="C31" s="262"/>
      <c r="D31" s="85">
        <f>SUM(D9:D30)</f>
        <v>0</v>
      </c>
      <c r="E31" s="85">
        <f>SUM(E9:E30)</f>
        <v>0</v>
      </c>
      <c r="F31" s="85">
        <f>SUM(F9:F30)</f>
        <v>0</v>
      </c>
      <c r="G31" s="85">
        <f>SUM(G9:G30)</f>
        <v>0</v>
      </c>
      <c r="H31" s="88">
        <f>ROUND(SUM(H9:H30),0)</f>
        <v>0</v>
      </c>
      <c r="J31" s="68"/>
    </row>
    <row r="32" spans="2:10" ht="18.75" customHeight="1" thickBot="1" x14ac:dyDescent="0.35">
      <c r="B32" s="181"/>
      <c r="C32" s="260" t="s">
        <v>198</v>
      </c>
      <c r="D32" s="260"/>
      <c r="E32" s="260"/>
      <c r="F32" s="260"/>
      <c r="G32" s="260"/>
      <c r="H32" s="182" t="str">
        <f>'L-2 Worksheet'!G57</f>
        <v/>
      </c>
      <c r="J32" s="68"/>
    </row>
    <row r="33" spans="2:10" ht="21.75" customHeight="1" x14ac:dyDescent="0.35">
      <c r="B33" s="271" t="s">
        <v>79</v>
      </c>
      <c r="C33" s="272"/>
      <c r="D33" s="272"/>
      <c r="E33" s="272"/>
      <c r="F33" s="272"/>
      <c r="G33" s="272"/>
      <c r="H33" s="273"/>
      <c r="J33" s="68"/>
    </row>
    <row r="34" spans="2:10" ht="16.5" thickBot="1" x14ac:dyDescent="0.3">
      <c r="B34" s="274" t="str">
        <f>"(Bonds, Overrides, &amp; Judgment Funds)"</f>
        <v>(Bonds, Overrides, &amp; Judgment Funds)</v>
      </c>
      <c r="C34" s="275"/>
      <c r="D34" s="275"/>
      <c r="E34" s="275"/>
      <c r="F34" s="275"/>
      <c r="G34" s="275"/>
      <c r="H34" s="276"/>
      <c r="J34" s="68"/>
    </row>
    <row r="35" spans="2:10" ht="16.899999999999999" customHeight="1" x14ac:dyDescent="0.25">
      <c r="B35" s="267"/>
      <c r="C35" s="268"/>
      <c r="D35" s="92"/>
      <c r="E35" s="92"/>
      <c r="F35" s="92"/>
      <c r="G35" s="134"/>
      <c r="H35" s="90">
        <f>D35-(E35+F35+G35)</f>
        <v>0</v>
      </c>
      <c r="J35" s="68"/>
    </row>
    <row r="36" spans="2:10" ht="16.899999999999999" customHeight="1" x14ac:dyDescent="0.25">
      <c r="B36" s="256"/>
      <c r="C36" s="257"/>
      <c r="D36" s="80"/>
      <c r="E36" s="80"/>
      <c r="F36" s="80"/>
      <c r="G36" s="133"/>
      <c r="H36" s="90">
        <f t="shared" ref="H36:H45" si="1">D36-(E36+F36+G36)</f>
        <v>0</v>
      </c>
      <c r="J36" s="68"/>
    </row>
    <row r="37" spans="2:10" ht="16.899999999999999" customHeight="1" x14ac:dyDescent="0.25">
      <c r="B37" s="256"/>
      <c r="C37" s="257"/>
      <c r="D37" s="80"/>
      <c r="E37" s="80"/>
      <c r="F37" s="80"/>
      <c r="G37" s="133"/>
      <c r="H37" s="90">
        <f t="shared" si="1"/>
        <v>0</v>
      </c>
      <c r="J37" s="68"/>
    </row>
    <row r="38" spans="2:10" ht="16.899999999999999" customHeight="1" x14ac:dyDescent="0.25">
      <c r="B38" s="256"/>
      <c r="C38" s="257"/>
      <c r="D38" s="102"/>
      <c r="E38" s="102"/>
      <c r="F38" s="102"/>
      <c r="G38" s="135"/>
      <c r="H38" s="90">
        <f t="shared" si="1"/>
        <v>0</v>
      </c>
      <c r="J38" s="68"/>
    </row>
    <row r="39" spans="2:10" ht="16.899999999999999" customHeight="1" x14ac:dyDescent="0.25">
      <c r="B39" s="256"/>
      <c r="C39" s="257"/>
      <c r="D39" s="102"/>
      <c r="E39" s="102"/>
      <c r="F39" s="102"/>
      <c r="G39" s="135"/>
      <c r="H39" s="90">
        <f t="shared" si="1"/>
        <v>0</v>
      </c>
      <c r="J39" s="68"/>
    </row>
    <row r="40" spans="2:10" ht="16.899999999999999" hidden="1" customHeight="1" x14ac:dyDescent="0.25">
      <c r="B40" s="256"/>
      <c r="C40" s="257"/>
      <c r="D40" s="102"/>
      <c r="E40" s="102"/>
      <c r="F40" s="102"/>
      <c r="G40" s="135"/>
      <c r="H40" s="90">
        <f t="shared" si="1"/>
        <v>0</v>
      </c>
      <c r="J40" s="68"/>
    </row>
    <row r="41" spans="2:10" ht="16.899999999999999" hidden="1" customHeight="1" x14ac:dyDescent="0.25">
      <c r="B41" s="256"/>
      <c r="C41" s="257"/>
      <c r="D41" s="102"/>
      <c r="E41" s="102"/>
      <c r="F41" s="102"/>
      <c r="G41" s="135"/>
      <c r="H41" s="90">
        <f t="shared" si="1"/>
        <v>0</v>
      </c>
      <c r="J41" s="68"/>
    </row>
    <row r="42" spans="2:10" ht="16.899999999999999" hidden="1" customHeight="1" x14ac:dyDescent="0.25">
      <c r="B42" s="256"/>
      <c r="C42" s="257"/>
      <c r="D42" s="102"/>
      <c r="E42" s="102"/>
      <c r="F42" s="102"/>
      <c r="G42" s="135"/>
      <c r="H42" s="90">
        <f t="shared" si="1"/>
        <v>0</v>
      </c>
      <c r="J42" s="68"/>
    </row>
    <row r="43" spans="2:10" ht="16.899999999999999" hidden="1" customHeight="1" x14ac:dyDescent="0.25">
      <c r="B43" s="256"/>
      <c r="C43" s="257"/>
      <c r="D43" s="102"/>
      <c r="E43" s="102"/>
      <c r="F43" s="102"/>
      <c r="G43" s="135"/>
      <c r="H43" s="90">
        <f t="shared" si="1"/>
        <v>0</v>
      </c>
      <c r="J43" s="68"/>
    </row>
    <row r="44" spans="2:10" ht="16.899999999999999" customHeight="1" x14ac:dyDescent="0.25">
      <c r="B44" s="256"/>
      <c r="C44" s="257"/>
      <c r="D44" s="102"/>
      <c r="E44" s="102"/>
      <c r="F44" s="102"/>
      <c r="G44" s="135"/>
      <c r="H44" s="90">
        <f t="shared" si="1"/>
        <v>0</v>
      </c>
      <c r="J44" s="68"/>
    </row>
    <row r="45" spans="2:10" ht="16.899999999999999" customHeight="1" thickBot="1" x14ac:dyDescent="0.3">
      <c r="B45" s="269" t="s">
        <v>78</v>
      </c>
      <c r="C45" s="270"/>
      <c r="D45" s="86">
        <f>SUM(D35:D44)</f>
        <v>0</v>
      </c>
      <c r="E45" s="86">
        <f t="shared" ref="E45:G45" si="2">SUM(E35:E44)</f>
        <v>0</v>
      </c>
      <c r="F45" s="86">
        <f t="shared" si="2"/>
        <v>0</v>
      </c>
      <c r="G45" s="86">
        <f t="shared" si="2"/>
        <v>0</v>
      </c>
      <c r="H45" s="171">
        <f t="shared" si="1"/>
        <v>0</v>
      </c>
      <c r="J45" s="68"/>
    </row>
    <row r="46" spans="2:10" ht="16.899999999999999" customHeight="1" thickTop="1" thickBot="1" x14ac:dyDescent="0.3">
      <c r="B46" s="265" t="s">
        <v>22</v>
      </c>
      <c r="C46" s="266"/>
      <c r="D46" s="83">
        <f>ROUND(D31+D45,0)</f>
        <v>0</v>
      </c>
      <c r="E46" s="83">
        <f>ROUND(E31+E45,0)</f>
        <v>0</v>
      </c>
      <c r="F46" s="83">
        <f>ROUND(F31+F45,0)</f>
        <v>0</v>
      </c>
      <c r="G46" s="83">
        <f>ROUND(G31+G45,0)</f>
        <v>0</v>
      </c>
      <c r="H46" s="84">
        <f>ROUND(H31+H45,0)</f>
        <v>0</v>
      </c>
      <c r="J46" s="68"/>
    </row>
    <row r="47" spans="2:10" ht="16.899999999999999" customHeight="1" thickBot="1" x14ac:dyDescent="0.3">
      <c r="B47" s="254" t="s">
        <v>201</v>
      </c>
      <c r="C47" s="255"/>
      <c r="D47" s="255"/>
      <c r="E47" s="255"/>
      <c r="F47" s="255"/>
      <c r="G47" s="136" t="str">
        <f>'L-2 Worksheet'!G45</f>
        <v/>
      </c>
      <c r="H47" s="137"/>
      <c r="J47" s="68"/>
    </row>
    <row r="48" spans="2:10" ht="16.899999999999999" customHeight="1" x14ac:dyDescent="0.25">
      <c r="B48" s="286" t="str">
        <f>"I, the undersigned, attest that a public hearing was held and a resolution was adopted to:"</f>
        <v>I, the undersigned, attest that a public hearing was held and a resolution was adopted to:</v>
      </c>
      <c r="C48" s="287"/>
      <c r="D48" s="287"/>
      <c r="E48" s="287"/>
      <c r="F48" s="287"/>
      <c r="G48" s="62" t="str">
        <f>"Max Reserved Forgone:"</f>
        <v>Max Reserved Forgone:</v>
      </c>
      <c r="H48" s="64" t="str">
        <f>IF('L-2 Worksheet'!$C$3="","",MAX(MIN('L-2 Worksheet'!G57-'L-2 Dollar Certification'!H31,('L-2 Worksheet'!G37-'L-2 Worksheet'!G6)),0))</f>
        <v/>
      </c>
      <c r="J48" s="68"/>
    </row>
    <row r="49" spans="2:10" ht="16.899999999999999" customHeight="1" x14ac:dyDescent="0.25">
      <c r="B49" s="147"/>
      <c r="C49" s="148" t="str">
        <f>"RESERVE the current year's forgone amount, OR"</f>
        <v>RESERVE the current year's forgone amount, OR</v>
      </c>
      <c r="D49" s="9"/>
      <c r="E49" s="44"/>
      <c r="F49" s="9"/>
      <c r="G49" s="45" t="str">
        <f>"Reserved Forgone:"</f>
        <v>Reserved Forgone:</v>
      </c>
      <c r="H49" s="150"/>
      <c r="J49" s="67"/>
    </row>
    <row r="50" spans="2:10" ht="16.899999999999999" customHeight="1" x14ac:dyDescent="0.25">
      <c r="B50" s="149"/>
      <c r="C50" s="148" t="str">
        <f>"RECOVER forgone amounts (line 28 of the 'L-2 Worksheet')"</f>
        <v>RECOVER forgone amounts (line 28 of the 'L-2 Worksheet')</v>
      </c>
      <c r="D50" s="148"/>
      <c r="E50" s="148"/>
      <c r="F50" s="44"/>
      <c r="G50" s="43" t="str">
        <f>"Recovered Forgone:"</f>
        <v>Recovered Forgone:</v>
      </c>
      <c r="H50" s="48" t="str">
        <f>'L-2 Worksheet'!G55</f>
        <v/>
      </c>
    </row>
    <row r="51" spans="2:10" ht="16.899999999999999" customHeight="1" x14ac:dyDescent="0.25">
      <c r="B51" s="302" t="str">
        <f>"I have attached the adopted and signed resolution indicating the amount of forgone to be reserved or recovered."</f>
        <v>I have attached the adopted and signed resolution indicating the amount of forgone to be reserved or recovered.</v>
      </c>
      <c r="C51" s="303"/>
      <c r="D51" s="303"/>
      <c r="E51" s="303"/>
      <c r="F51" s="303"/>
      <c r="G51" s="303"/>
      <c r="H51" s="332"/>
    </row>
    <row r="52" spans="2:10" ht="16.899999999999999" customHeight="1" thickBot="1" x14ac:dyDescent="0.3">
      <c r="B52" s="302" t="str">
        <f>"I have attached the Capital Project Worksheet for additional forgone (if applicable)."</f>
        <v>I have attached the Capital Project Worksheet for additional forgone (if applicable).</v>
      </c>
      <c r="C52" s="303"/>
      <c r="D52" s="303"/>
      <c r="E52" s="303"/>
      <c r="F52" s="304" t="str">
        <f>"Initials:"</f>
        <v>Initials:</v>
      </c>
      <c r="G52" s="304"/>
      <c r="H52" s="118"/>
    </row>
    <row r="53" spans="2:10" ht="16.899999999999999" customHeight="1" x14ac:dyDescent="0.25">
      <c r="B53" s="324" t="s">
        <v>30</v>
      </c>
      <c r="C53" s="325"/>
      <c r="D53" s="325"/>
      <c r="E53" s="325"/>
      <c r="F53" s="325"/>
      <c r="G53" s="325"/>
      <c r="H53" s="326"/>
    </row>
    <row r="54" spans="2:10" ht="16.899999999999999" customHeight="1" x14ac:dyDescent="0.25">
      <c r="B54" s="327"/>
      <c r="C54" s="328"/>
      <c r="D54" s="328"/>
      <c r="E54" s="328"/>
      <c r="F54" s="328"/>
      <c r="G54" s="328"/>
      <c r="H54" s="329"/>
    </row>
    <row r="55" spans="2:10" ht="16.899999999999999" customHeight="1" x14ac:dyDescent="0.25">
      <c r="B55" s="252"/>
      <c r="C55" s="249"/>
      <c r="D55" s="248"/>
      <c r="E55" s="249"/>
      <c r="F55" s="316"/>
      <c r="G55" s="249"/>
      <c r="H55" s="308"/>
    </row>
    <row r="56" spans="2:10" ht="16.899999999999999" customHeight="1" x14ac:dyDescent="0.25">
      <c r="B56" s="253"/>
      <c r="C56" s="251"/>
      <c r="D56" s="250"/>
      <c r="E56" s="251"/>
      <c r="F56" s="317"/>
      <c r="G56" s="251"/>
      <c r="H56" s="309"/>
    </row>
    <row r="57" spans="2:10" ht="16.899999999999999" customHeight="1" x14ac:dyDescent="0.25">
      <c r="B57" s="247" t="s">
        <v>208</v>
      </c>
      <c r="C57" s="246"/>
      <c r="D57" s="245" t="s">
        <v>21</v>
      </c>
      <c r="E57" s="246"/>
      <c r="F57" s="245" t="s">
        <v>20</v>
      </c>
      <c r="G57" s="246"/>
      <c r="H57" s="185" t="s">
        <v>19</v>
      </c>
    </row>
    <row r="58" spans="2:10" ht="16.899999999999999" customHeight="1" x14ac:dyDescent="0.25">
      <c r="B58" s="313"/>
      <c r="C58" s="314"/>
      <c r="D58" s="314"/>
      <c r="E58" s="315"/>
      <c r="F58" s="288"/>
      <c r="G58" s="289"/>
      <c r="H58" s="290"/>
    </row>
    <row r="59" spans="2:10" ht="16.899999999999999" customHeight="1" x14ac:dyDescent="0.25">
      <c r="B59" s="310"/>
      <c r="C59" s="311"/>
      <c r="D59" s="311"/>
      <c r="E59" s="312"/>
      <c r="F59" s="291"/>
      <c r="G59" s="292"/>
      <c r="H59" s="293"/>
    </row>
    <row r="60" spans="2:10" ht="16.899999999999999" customHeight="1" x14ac:dyDescent="0.25">
      <c r="B60" s="305"/>
      <c r="C60" s="306"/>
      <c r="D60" s="306"/>
      <c r="E60" s="307"/>
      <c r="F60" s="294"/>
      <c r="G60" s="295"/>
      <c r="H60" s="296"/>
    </row>
    <row r="61" spans="2:10" ht="16.899999999999999" customHeight="1" x14ac:dyDescent="0.25">
      <c r="B61" s="300" t="s">
        <v>26</v>
      </c>
      <c r="C61" s="298"/>
      <c r="D61" s="298"/>
      <c r="E61" s="301"/>
      <c r="F61" s="297" t="s">
        <v>27</v>
      </c>
      <c r="G61" s="298"/>
      <c r="H61" s="299"/>
    </row>
    <row r="62" spans="2:10" ht="16.899999999999999" customHeight="1" x14ac:dyDescent="0.25">
      <c r="B62" s="277"/>
      <c r="C62" s="278"/>
      <c r="D62" s="278"/>
      <c r="E62" s="279"/>
      <c r="F62" s="284"/>
      <c r="G62" s="278"/>
      <c r="H62" s="285"/>
    </row>
    <row r="63" spans="2:10" ht="16.899999999999999" customHeight="1" thickBot="1" x14ac:dyDescent="0.3">
      <c r="B63" s="265" t="s">
        <v>28</v>
      </c>
      <c r="C63" s="283"/>
      <c r="D63" s="283"/>
      <c r="E63" s="266"/>
      <c r="F63" s="280" t="s">
        <v>29</v>
      </c>
      <c r="G63" s="281"/>
      <c r="H63" s="282"/>
    </row>
    <row r="64" spans="2:10" ht="16.899999999999999" customHeight="1" x14ac:dyDescent="0.25">
      <c r="B64" s="3" t="s">
        <v>71</v>
      </c>
      <c r="H64" s="8"/>
    </row>
    <row r="65" spans="2:8" ht="16.899999999999999" customHeight="1" x14ac:dyDescent="0.25">
      <c r="B65" s="3" t="s">
        <v>199</v>
      </c>
    </row>
    <row r="66" spans="2:8" ht="16.899999999999999" customHeight="1" x14ac:dyDescent="0.25">
      <c r="B66" s="3" t="s">
        <v>164</v>
      </c>
    </row>
    <row r="74" spans="2:8" ht="16.899999999999999" customHeight="1" x14ac:dyDescent="0.25">
      <c r="B74" s="6"/>
      <c r="C74" s="6"/>
      <c r="D74" s="5"/>
      <c r="E74" s="5"/>
      <c r="F74" s="5"/>
      <c r="G74" s="5"/>
      <c r="H74" s="5"/>
    </row>
    <row r="75" spans="2:8" ht="16.899999999999999" customHeight="1" x14ac:dyDescent="0.25">
      <c r="B75" s="7"/>
      <c r="C75" s="7"/>
    </row>
  </sheetData>
  <sheetProtection selectLockedCells="1"/>
  <mergeCells count="69">
    <mergeCell ref="B2:H2"/>
    <mergeCell ref="B3:H3"/>
    <mergeCell ref="B53:H54"/>
    <mergeCell ref="G5:G7"/>
    <mergeCell ref="F5:F7"/>
    <mergeCell ref="E5:E7"/>
    <mergeCell ref="D5:D7"/>
    <mergeCell ref="B51:H51"/>
    <mergeCell ref="H5:H7"/>
    <mergeCell ref="B5:C7"/>
    <mergeCell ref="D4:H4"/>
    <mergeCell ref="B10:C10"/>
    <mergeCell ref="B9:C9"/>
    <mergeCell ref="B8:C8"/>
    <mergeCell ref="B15:C15"/>
    <mergeCell ref="B14:C14"/>
    <mergeCell ref="B62:E62"/>
    <mergeCell ref="F63:H63"/>
    <mergeCell ref="B63:E63"/>
    <mergeCell ref="F62:H62"/>
    <mergeCell ref="B48:F48"/>
    <mergeCell ref="F58:H60"/>
    <mergeCell ref="F61:H61"/>
    <mergeCell ref="B61:E61"/>
    <mergeCell ref="B52:E52"/>
    <mergeCell ref="F52:G52"/>
    <mergeCell ref="B60:E60"/>
    <mergeCell ref="H55:H56"/>
    <mergeCell ref="F57:G57"/>
    <mergeCell ref="B59:E59"/>
    <mergeCell ref="B58:E58"/>
    <mergeCell ref="F55:G56"/>
    <mergeCell ref="B13:C13"/>
    <mergeCell ref="B12:C12"/>
    <mergeCell ref="B11:C11"/>
    <mergeCell ref="B22:C22"/>
    <mergeCell ref="B21:C21"/>
    <mergeCell ref="B20:C20"/>
    <mergeCell ref="B19:C19"/>
    <mergeCell ref="B18:C18"/>
    <mergeCell ref="B17:C17"/>
    <mergeCell ref="B16:C16"/>
    <mergeCell ref="B33:H33"/>
    <mergeCell ref="B38:C38"/>
    <mergeCell ref="B39:C39"/>
    <mergeCell ref="B40:C40"/>
    <mergeCell ref="B41:C41"/>
    <mergeCell ref="B34:H34"/>
    <mergeCell ref="B46:C46"/>
    <mergeCell ref="B35:C35"/>
    <mergeCell ref="B36:C36"/>
    <mergeCell ref="B37:C37"/>
    <mergeCell ref="B45:C45"/>
    <mergeCell ref="B42:C42"/>
    <mergeCell ref="B43:C43"/>
    <mergeCell ref="B44:C44"/>
    <mergeCell ref="B25:C25"/>
    <mergeCell ref="B24:C24"/>
    <mergeCell ref="B23:C23"/>
    <mergeCell ref="B30:C30"/>
    <mergeCell ref="C32:G32"/>
    <mergeCell ref="B31:C31"/>
    <mergeCell ref="B27:C27"/>
    <mergeCell ref="B26:C26"/>
    <mergeCell ref="D57:E57"/>
    <mergeCell ref="B57:C57"/>
    <mergeCell ref="D55:E56"/>
    <mergeCell ref="B55:C56"/>
    <mergeCell ref="B47:F47"/>
  </mergeCells>
  <conditionalFormatting sqref="G46">
    <cfRule type="expression" dxfId="9" priority="5">
      <formula>AND($G$47&lt;&gt;"",$G$47&lt;&gt;$G$46)</formula>
    </cfRule>
  </conditionalFormatting>
  <conditionalFormatting sqref="H9:H30">
    <cfRule type="cellIs" dxfId="8" priority="8" operator="lessThan">
      <formula>0</formula>
    </cfRule>
  </conditionalFormatting>
  <conditionalFormatting sqref="H30">
    <cfRule type="cellIs" dxfId="6" priority="9" operator="notEqual">
      <formula>0</formula>
    </cfRule>
  </conditionalFormatting>
  <conditionalFormatting sqref="H35:H45">
    <cfRule type="cellIs" dxfId="5" priority="7" operator="lessThan">
      <formula>0</formula>
    </cfRule>
  </conditionalFormatting>
  <conditionalFormatting sqref="H48">
    <cfRule type="cellIs" dxfId="4" priority="1" operator="lessThan">
      <formula>0</formula>
    </cfRule>
  </conditionalFormatting>
  <conditionalFormatting sqref="H49">
    <cfRule type="expression" dxfId="3" priority="36">
      <formula>$H$49&gt;$H$48</formula>
    </cfRule>
  </conditionalFormatting>
  <printOptions horizontalCentered="1"/>
  <pageMargins left="0.25" right="0.25" top="0.25" bottom="0.25" header="0.5" footer="0.1"/>
  <pageSetup scale="67" orientation="portrait" r:id="rId1"/>
  <headerFooter alignWithMargins="0"/>
  <legacyDrawing r:id="rId2"/>
  <extLst>
    <ext xmlns:x14="http://schemas.microsoft.com/office/spreadsheetml/2009/9/main" uri="{78C0D931-6437-407d-A8EE-F0AAD7539E65}">
      <x14:conditionalFormattings>
        <x14:conditionalFormatting xmlns:xm="http://schemas.microsoft.com/office/excel/2006/main">
          <x14:cfRule type="expression" priority="38" id="{849C13D6-ED62-0F46-9F63-99A8A21E9787}">
            <xm:f>$G$31&gt;'L-2 Worksheet'!$G$45</xm:f>
            <x14:dxf>
              <font>
                <color rgb="FF9C0006"/>
              </font>
              <fill>
                <patternFill>
                  <bgColor rgb="FFFFC7CE"/>
                </patternFill>
              </fill>
            </x14:dxf>
          </x14:cfRule>
          <xm:sqref>G9:G31 G35:G45</xm:sqref>
        </x14:conditionalFormatting>
        <x14:conditionalFormatting xmlns:xm="http://schemas.microsoft.com/office/excel/2006/main">
          <x14:cfRule type="cellIs" priority="2" operator="greaterThan" id="{CA2ED6C6-827D-4524-BB40-5DB67B712A3B}">
            <xm:f>'L-2 Worksheet'!$G$57</xm:f>
            <x14:dxf>
              <font>
                <color rgb="FF9C0006"/>
              </font>
              <fill>
                <patternFill>
                  <bgColor rgb="FFFFC7CE"/>
                </patternFill>
              </fill>
            </x14:dxf>
          </x14:cfRule>
          <xm:sqref>H9:H31</xm:sqref>
        </x14:conditionalFormatting>
      </x14:conditionalFormatting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BABB97-3647-8644-AFC3-E3B6532F626C}">
  <sheetPr codeName="Sheet10">
    <pageSetUpPr fitToPage="1"/>
  </sheetPr>
  <dimension ref="A1:I54"/>
  <sheetViews>
    <sheetView showGridLines="0" showZeros="0" zoomScale="95" zoomScaleNormal="95" workbookViewId="0">
      <selection activeCell="C13" sqref="C13"/>
    </sheetView>
  </sheetViews>
  <sheetFormatPr defaultColWidth="8.75" defaultRowHeight="16.899999999999999" customHeight="1" x14ac:dyDescent="0.25"/>
  <cols>
    <col min="1" max="1" width="2.75" style="3" customWidth="1"/>
    <col min="2" max="2" width="21.75" style="3" customWidth="1"/>
    <col min="3" max="3" width="21.25" style="3" customWidth="1"/>
    <col min="4" max="5" width="16.75" style="3" customWidth="1"/>
    <col min="6" max="6" width="19.75" style="3" customWidth="1"/>
    <col min="7" max="7" width="18.75" style="3" customWidth="1"/>
    <col min="8" max="8" width="19.75" style="3" customWidth="1"/>
    <col min="9" max="9" width="22.75" style="3" customWidth="1"/>
    <col min="10" max="10" width="19.75" style="3" customWidth="1"/>
    <col min="11" max="11" width="8.75" style="3" customWidth="1"/>
    <col min="12" max="12" width="9" style="3" customWidth="1"/>
    <col min="13" max="16384" width="8.75" style="3"/>
  </cols>
  <sheetData>
    <row r="1" spans="1:9" ht="16.899999999999999" customHeight="1" thickBot="1" x14ac:dyDescent="0.3">
      <c r="A1" s="77"/>
    </row>
    <row r="2" spans="1:9" ht="16.899999999999999" customHeight="1" x14ac:dyDescent="0.25">
      <c r="B2" s="366" t="s">
        <v>200</v>
      </c>
      <c r="C2" s="367"/>
      <c r="D2" s="367"/>
      <c r="E2" s="367"/>
      <c r="F2" s="367"/>
      <c r="G2" s="367"/>
      <c r="H2" s="367"/>
      <c r="I2" s="368"/>
    </row>
    <row r="3" spans="1:9" ht="16.899999999999999" customHeight="1" thickBot="1" x14ac:dyDescent="0.3">
      <c r="B3" s="369"/>
      <c r="C3" s="370"/>
      <c r="D3" s="370"/>
      <c r="E3" s="370"/>
      <c r="F3" s="370"/>
      <c r="G3" s="370"/>
      <c r="H3" s="370"/>
      <c r="I3" s="371"/>
    </row>
    <row r="4" spans="1:9" ht="16.899999999999999" customHeight="1" thickBot="1" x14ac:dyDescent="0.3">
      <c r="B4" s="79" t="s">
        <v>77</v>
      </c>
      <c r="C4" s="384" t="str">
        <f>IF('L-2 Worksheet'!C3="","",'L-2 Worksheet'!B12)</f>
        <v/>
      </c>
      <c r="D4" s="384"/>
      <c r="E4" s="384"/>
      <c r="F4" s="384"/>
      <c r="G4" s="384"/>
      <c r="H4" s="384"/>
      <c r="I4" s="385"/>
    </row>
    <row r="5" spans="1:9" ht="16.899999999999999" customHeight="1" thickBot="1" x14ac:dyDescent="0.3">
      <c r="B5" s="41"/>
      <c r="C5" s="132"/>
      <c r="D5" s="40"/>
      <c r="E5" s="40"/>
      <c r="F5" s="40"/>
      <c r="G5" s="40"/>
      <c r="H5" s="40"/>
      <c r="I5" s="40"/>
    </row>
    <row r="6" spans="1:9" ht="16.899999999999999" customHeight="1" x14ac:dyDescent="0.25">
      <c r="B6" s="375" t="s">
        <v>64</v>
      </c>
      <c r="C6" s="376"/>
      <c r="D6" s="376"/>
      <c r="E6" s="376"/>
      <c r="F6" s="376"/>
      <c r="G6" s="376"/>
      <c r="H6" s="376"/>
      <c r="I6" s="377"/>
    </row>
    <row r="7" spans="1:9" ht="16.899999999999999" customHeight="1" x14ac:dyDescent="0.25">
      <c r="B7" s="378"/>
      <c r="C7" s="379"/>
      <c r="D7" s="379"/>
      <c r="E7" s="379"/>
      <c r="F7" s="379"/>
      <c r="G7" s="379"/>
      <c r="H7" s="379"/>
      <c r="I7" s="380"/>
    </row>
    <row r="8" spans="1:9" ht="16.899999999999999" customHeight="1" x14ac:dyDescent="0.25">
      <c r="B8" s="381"/>
      <c r="C8" s="382"/>
      <c r="D8" s="382"/>
      <c r="E8" s="382"/>
      <c r="F8" s="382"/>
      <c r="G8" s="382"/>
      <c r="H8" s="382"/>
      <c r="I8" s="383"/>
    </row>
    <row r="9" spans="1:9" ht="16.899999999999999" customHeight="1" x14ac:dyDescent="0.25">
      <c r="B9" s="30"/>
      <c r="C9" s="169"/>
      <c r="D9" s="361" t="s">
        <v>50</v>
      </c>
      <c r="E9" s="361"/>
      <c r="F9" s="361"/>
      <c r="G9" s="386" t="s">
        <v>53</v>
      </c>
      <c r="H9" s="387"/>
      <c r="I9" s="388"/>
    </row>
    <row r="10" spans="1:9" ht="16.899999999999999" customHeight="1" x14ac:dyDescent="0.25">
      <c r="B10" s="372" t="s">
        <v>54</v>
      </c>
      <c r="C10" s="28" t="s">
        <v>51</v>
      </c>
      <c r="D10" s="362" t="s">
        <v>52</v>
      </c>
      <c r="E10" s="363"/>
      <c r="F10" s="363"/>
      <c r="G10" s="389"/>
      <c r="H10" s="390"/>
      <c r="I10" s="391"/>
    </row>
    <row r="11" spans="1:9" ht="16.899999999999999" customHeight="1" x14ac:dyDescent="0.25">
      <c r="B11" s="373"/>
      <c r="C11" s="359" t="s">
        <v>65</v>
      </c>
      <c r="D11" s="359" t="s">
        <v>55</v>
      </c>
      <c r="E11" s="359" t="s">
        <v>133</v>
      </c>
      <c r="F11" s="359" t="s">
        <v>56</v>
      </c>
      <c r="G11" s="359" t="s">
        <v>57</v>
      </c>
      <c r="H11" s="359" t="s">
        <v>134</v>
      </c>
      <c r="I11" s="392" t="s">
        <v>58</v>
      </c>
    </row>
    <row r="12" spans="1:9" ht="36" customHeight="1" x14ac:dyDescent="0.25">
      <c r="B12" s="373"/>
      <c r="C12" s="360"/>
      <c r="D12" s="360"/>
      <c r="E12" s="360"/>
      <c r="F12" s="360"/>
      <c r="G12" s="360"/>
      <c r="H12" s="360"/>
      <c r="I12" s="393"/>
    </row>
    <row r="13" spans="1:9" ht="16.899999999999999" customHeight="1" x14ac:dyDescent="0.25">
      <c r="B13" s="69" t="str">
        <f>'L-2 Worksheet'!B12</f>
        <v>County</v>
      </c>
      <c r="C13" s="52"/>
      <c r="D13" s="52"/>
      <c r="E13" s="52"/>
      <c r="F13" s="53"/>
      <c r="G13" s="29">
        <f>C13+D13</f>
        <v>0</v>
      </c>
      <c r="H13" s="29">
        <f>C13+E13</f>
        <v>0</v>
      </c>
      <c r="I13" s="31">
        <f>C13+F13</f>
        <v>0</v>
      </c>
    </row>
    <row r="14" spans="1:9" ht="16.899999999999999" customHeight="1" x14ac:dyDescent="0.25">
      <c r="B14" s="69" t="s">
        <v>74</v>
      </c>
      <c r="C14" s="52"/>
      <c r="D14" s="52"/>
      <c r="E14" s="52"/>
      <c r="F14" s="53"/>
      <c r="G14" s="29">
        <f>C14+D14</f>
        <v>0</v>
      </c>
      <c r="H14" s="29">
        <f>C14+E14</f>
        <v>0</v>
      </c>
      <c r="I14" s="31">
        <f>C14+F14</f>
        <v>0</v>
      </c>
    </row>
    <row r="15" spans="1:9" ht="16.899999999999999" customHeight="1" thickBot="1" x14ac:dyDescent="0.3">
      <c r="B15" s="364"/>
      <c r="C15" s="365"/>
      <c r="D15" s="365"/>
      <c r="E15" s="365"/>
      <c r="F15" s="42"/>
      <c r="G15" s="38">
        <v>1</v>
      </c>
      <c r="H15" s="38">
        <v>2</v>
      </c>
      <c r="I15" s="39">
        <v>3</v>
      </c>
    </row>
    <row r="16" spans="1:9" ht="16.899999999999999" customHeight="1" thickBot="1" x14ac:dyDescent="0.3">
      <c r="E16" s="7"/>
      <c r="I16" s="8"/>
    </row>
    <row r="17" spans="2:9" ht="16.899999999999999" customHeight="1" thickBot="1" x14ac:dyDescent="0.3">
      <c r="B17" s="394" t="s">
        <v>59</v>
      </c>
      <c r="C17" s="395"/>
      <c r="D17" s="395"/>
      <c r="E17" s="395"/>
      <c r="F17" s="395"/>
      <c r="G17" s="395"/>
      <c r="H17" s="395"/>
      <c r="I17" s="396"/>
    </row>
    <row r="18" spans="2:9" ht="16.899999999999999" customHeight="1" x14ac:dyDescent="0.25">
      <c r="B18" s="70" t="s">
        <v>24</v>
      </c>
      <c r="C18" s="96" t="s">
        <v>23</v>
      </c>
      <c r="D18" s="374" t="s">
        <v>66</v>
      </c>
      <c r="E18" s="374"/>
      <c r="F18" s="96" t="s">
        <v>60</v>
      </c>
      <c r="G18" s="96" t="s">
        <v>61</v>
      </c>
      <c r="H18" s="397" t="s">
        <v>62</v>
      </c>
      <c r="I18" s="398"/>
    </row>
    <row r="19" spans="2:9" ht="16.899999999999999" customHeight="1" x14ac:dyDescent="0.25">
      <c r="B19" s="107" t="str">
        <f>IF('L-2 Dollar Certification'!B9="","",'L-2 Dollar Certification'!B9)</f>
        <v/>
      </c>
      <c r="C19" s="65">
        <f>'L-2 Dollar Certification'!H9</f>
        <v>0</v>
      </c>
      <c r="D19" s="347"/>
      <c r="E19" s="347"/>
      <c r="F19" s="32">
        <f>IFERROR(IF(C19="","",IF(D19=0,(ROUND(C19/$C$13,9)),IF(D19=1,(ROUND(C19/$G$13,9)),IF(D19=2,(ROUND(C19/$H$13,9)),IF(D19=3,(ROUND(C19/$I$13,9))))))),0)</f>
        <v>0</v>
      </c>
      <c r="G19" s="54"/>
      <c r="H19" s="348" t="str">
        <f>IF(OR(F19="",G19=""),"", IF(F19&gt;G19,"Over Max",""))</f>
        <v/>
      </c>
      <c r="I19" s="349"/>
    </row>
    <row r="20" spans="2:9" ht="16.899999999999999" customHeight="1" x14ac:dyDescent="0.25">
      <c r="B20" s="107" t="str">
        <f>IF('L-2 Dollar Certification'!B10="","",'L-2 Dollar Certification'!B10)</f>
        <v/>
      </c>
      <c r="C20" s="65">
        <f>'L-2 Dollar Certification'!H10</f>
        <v>0</v>
      </c>
      <c r="D20" s="284"/>
      <c r="E20" s="279"/>
      <c r="F20" s="32">
        <f t="shared" ref="F20:F36" si="0">IFERROR(IF(C20="","",IF(D20=0,(ROUND(C20/$C$13,9)),IF(D20=1,(ROUND(C20/$G$13,9)),IF(D20=2,(ROUND(C20/$H$13,9)),IF(D20=3,(ROUND(C20/$I$13,9))))))),0)</f>
        <v>0</v>
      </c>
      <c r="G20" s="54"/>
      <c r="H20" s="348" t="str">
        <f t="shared" ref="H20:H25" si="1">IF(OR(F20="",G20=""),"", IF(F20&gt;G20,"Over Max",""))</f>
        <v/>
      </c>
      <c r="I20" s="349"/>
    </row>
    <row r="21" spans="2:9" ht="16.899999999999999" customHeight="1" x14ac:dyDescent="0.25">
      <c r="B21" s="107" t="str">
        <f>IF('L-2 Dollar Certification'!B11="","",'L-2 Dollar Certification'!B11)</f>
        <v/>
      </c>
      <c r="C21" s="65">
        <f>'L-2 Dollar Certification'!H11</f>
        <v>0</v>
      </c>
      <c r="D21" s="284"/>
      <c r="E21" s="279"/>
      <c r="F21" s="32">
        <f t="shared" si="0"/>
        <v>0</v>
      </c>
      <c r="G21" s="54"/>
      <c r="H21" s="348" t="str">
        <f t="shared" si="1"/>
        <v/>
      </c>
      <c r="I21" s="349"/>
    </row>
    <row r="22" spans="2:9" ht="16.899999999999999" customHeight="1" x14ac:dyDescent="0.25">
      <c r="B22" s="107" t="str">
        <f>IF('L-2 Dollar Certification'!B12="","",'L-2 Dollar Certification'!B12)</f>
        <v/>
      </c>
      <c r="C22" s="65">
        <f>'L-2 Dollar Certification'!H12</f>
        <v>0</v>
      </c>
      <c r="D22" s="284"/>
      <c r="E22" s="279"/>
      <c r="F22" s="32">
        <f t="shared" si="0"/>
        <v>0</v>
      </c>
      <c r="G22" s="54"/>
      <c r="H22" s="348" t="str">
        <f t="shared" si="1"/>
        <v/>
      </c>
      <c r="I22" s="349"/>
    </row>
    <row r="23" spans="2:9" ht="16.899999999999999" customHeight="1" x14ac:dyDescent="0.25">
      <c r="B23" s="107" t="str">
        <f>IF('L-2 Dollar Certification'!B13="","",'L-2 Dollar Certification'!B13)</f>
        <v/>
      </c>
      <c r="C23" s="65">
        <f>'L-2 Dollar Certification'!H13</f>
        <v>0</v>
      </c>
      <c r="D23" s="284"/>
      <c r="E23" s="279"/>
      <c r="F23" s="32">
        <f t="shared" si="0"/>
        <v>0</v>
      </c>
      <c r="G23" s="54"/>
      <c r="H23" s="348" t="str">
        <f t="shared" si="1"/>
        <v/>
      </c>
      <c r="I23" s="349"/>
    </row>
    <row r="24" spans="2:9" ht="16.899999999999999" customHeight="1" x14ac:dyDescent="0.25">
      <c r="B24" s="107" t="str">
        <f>IF('L-2 Dollar Certification'!B14="","",'L-2 Dollar Certification'!B14)</f>
        <v/>
      </c>
      <c r="C24" s="65">
        <f>'L-2 Dollar Certification'!H14</f>
        <v>0</v>
      </c>
      <c r="D24" s="284"/>
      <c r="E24" s="279"/>
      <c r="F24" s="32">
        <f t="shared" si="0"/>
        <v>0</v>
      </c>
      <c r="G24" s="54"/>
      <c r="H24" s="348" t="str">
        <f t="shared" si="1"/>
        <v/>
      </c>
      <c r="I24" s="349"/>
    </row>
    <row r="25" spans="2:9" ht="16.899999999999999" customHeight="1" x14ac:dyDescent="0.25">
      <c r="B25" s="107" t="str">
        <f>IF('L-2 Dollar Certification'!B15="","",'L-2 Dollar Certification'!B15)</f>
        <v/>
      </c>
      <c r="C25" s="66">
        <f>'L-2 Dollar Certification'!H15</f>
        <v>0</v>
      </c>
      <c r="D25" s="284"/>
      <c r="E25" s="279"/>
      <c r="F25" s="32">
        <f t="shared" si="0"/>
        <v>0</v>
      </c>
      <c r="G25" s="54"/>
      <c r="H25" s="348" t="str">
        <f t="shared" si="1"/>
        <v/>
      </c>
      <c r="I25" s="349"/>
    </row>
    <row r="26" spans="2:9" ht="16.899999999999999" customHeight="1" x14ac:dyDescent="0.25">
      <c r="B26" s="107" t="str">
        <f>IF('L-2 Dollar Certification'!B16="","",'L-2 Dollar Certification'!B16)</f>
        <v/>
      </c>
      <c r="C26" s="66">
        <f>'L-2 Dollar Certification'!H16</f>
        <v>0</v>
      </c>
      <c r="D26" s="284"/>
      <c r="E26" s="279"/>
      <c r="F26" s="32">
        <f t="shared" si="0"/>
        <v>0</v>
      </c>
      <c r="G26" s="54"/>
      <c r="H26" s="348" t="str">
        <f t="shared" ref="H26:H39" si="2">IF(OR(F26="",G26=""),"", IF(F26&gt;G26,"Over Max",""))</f>
        <v/>
      </c>
      <c r="I26" s="349"/>
    </row>
    <row r="27" spans="2:9" ht="16.899999999999999" customHeight="1" x14ac:dyDescent="0.25">
      <c r="B27" s="107" t="str">
        <f>IF('L-2 Dollar Certification'!B17="","",'L-2 Dollar Certification'!B17)</f>
        <v/>
      </c>
      <c r="C27" s="66">
        <f>'L-2 Dollar Certification'!H17</f>
        <v>0</v>
      </c>
      <c r="D27" s="284"/>
      <c r="E27" s="279"/>
      <c r="F27" s="32">
        <f t="shared" si="0"/>
        <v>0</v>
      </c>
      <c r="G27" s="54"/>
      <c r="H27" s="348" t="str">
        <f t="shared" ref="H27" si="3">IF(OR(F27="",G27=""),"", IF(F27&gt;G27,"Over Max",""))</f>
        <v/>
      </c>
      <c r="I27" s="349"/>
    </row>
    <row r="28" spans="2:9" ht="16.899999999999999" customHeight="1" x14ac:dyDescent="0.25">
      <c r="B28" s="107" t="str">
        <f>IF('L-2 Dollar Certification'!B18="","",'L-2 Dollar Certification'!B18)</f>
        <v/>
      </c>
      <c r="C28" s="66">
        <f>'L-2 Dollar Certification'!H18</f>
        <v>0</v>
      </c>
      <c r="D28" s="284"/>
      <c r="E28" s="279"/>
      <c r="F28" s="32">
        <f t="shared" si="0"/>
        <v>0</v>
      </c>
      <c r="G28" s="54"/>
      <c r="H28" s="348" t="str">
        <f t="shared" si="2"/>
        <v/>
      </c>
      <c r="I28" s="349"/>
    </row>
    <row r="29" spans="2:9" ht="16.899999999999999" customHeight="1" x14ac:dyDescent="0.25">
      <c r="B29" s="107" t="str">
        <f>IF('L-2 Dollar Certification'!B19="","",'L-2 Dollar Certification'!B19)</f>
        <v/>
      </c>
      <c r="C29" s="66">
        <f>'L-2 Dollar Certification'!H19</f>
        <v>0</v>
      </c>
      <c r="D29" s="284"/>
      <c r="E29" s="279"/>
      <c r="F29" s="32">
        <f t="shared" si="0"/>
        <v>0</v>
      </c>
      <c r="G29" s="54"/>
      <c r="H29" s="348" t="str">
        <f t="shared" si="2"/>
        <v/>
      </c>
      <c r="I29" s="349"/>
    </row>
    <row r="30" spans="2:9" ht="16.899999999999999" customHeight="1" x14ac:dyDescent="0.25">
      <c r="B30" s="107" t="str">
        <f>IF('L-2 Dollar Certification'!B20="","",'L-2 Dollar Certification'!B20)</f>
        <v/>
      </c>
      <c r="C30" s="66">
        <f>'L-2 Dollar Certification'!H20</f>
        <v>0</v>
      </c>
      <c r="D30" s="284"/>
      <c r="E30" s="279"/>
      <c r="F30" s="32">
        <f t="shared" si="0"/>
        <v>0</v>
      </c>
      <c r="G30" s="54"/>
      <c r="H30" s="348" t="str">
        <f t="shared" si="2"/>
        <v/>
      </c>
      <c r="I30" s="349"/>
    </row>
    <row r="31" spans="2:9" ht="16.899999999999999" customHeight="1" x14ac:dyDescent="0.25">
      <c r="B31" s="107" t="str">
        <f>IF('L-2 Dollar Certification'!B21="","",'L-2 Dollar Certification'!B21)</f>
        <v/>
      </c>
      <c r="C31" s="66">
        <f>'L-2 Dollar Certification'!H21</f>
        <v>0</v>
      </c>
      <c r="D31" s="284"/>
      <c r="E31" s="279"/>
      <c r="F31" s="32">
        <f t="shared" si="0"/>
        <v>0</v>
      </c>
      <c r="G31" s="54"/>
      <c r="H31" s="348" t="str">
        <f t="shared" si="2"/>
        <v/>
      </c>
      <c r="I31" s="349"/>
    </row>
    <row r="32" spans="2:9" ht="16.899999999999999" customHeight="1" x14ac:dyDescent="0.25">
      <c r="B32" s="107" t="str">
        <f>IF('L-2 Dollar Certification'!B22="","",'L-2 Dollar Certification'!B22)</f>
        <v/>
      </c>
      <c r="C32" s="66">
        <f>'L-2 Dollar Certification'!H22</f>
        <v>0</v>
      </c>
      <c r="D32" s="284"/>
      <c r="E32" s="279"/>
      <c r="F32" s="32">
        <f t="shared" si="0"/>
        <v>0</v>
      </c>
      <c r="G32" s="54"/>
      <c r="H32" s="348" t="str">
        <f t="shared" si="2"/>
        <v/>
      </c>
      <c r="I32" s="349"/>
    </row>
    <row r="33" spans="2:9" ht="16.899999999999999" customHeight="1" x14ac:dyDescent="0.25">
      <c r="B33" s="107" t="str">
        <f>IF('L-2 Dollar Certification'!B23="","",'L-2 Dollar Certification'!B23)</f>
        <v/>
      </c>
      <c r="C33" s="66">
        <f>'L-2 Dollar Certification'!H23</f>
        <v>0</v>
      </c>
      <c r="D33" s="284"/>
      <c r="E33" s="279"/>
      <c r="F33" s="32">
        <f t="shared" si="0"/>
        <v>0</v>
      </c>
      <c r="G33" s="54"/>
      <c r="H33" s="348" t="str">
        <f t="shared" si="2"/>
        <v/>
      </c>
      <c r="I33" s="349"/>
    </row>
    <row r="34" spans="2:9" ht="16.899999999999999" customHeight="1" x14ac:dyDescent="0.25">
      <c r="B34" s="107" t="str">
        <f>IF('L-2 Dollar Certification'!B24="","",'L-2 Dollar Certification'!B24)</f>
        <v/>
      </c>
      <c r="C34" s="66">
        <f>'L-2 Dollar Certification'!H24</f>
        <v>0</v>
      </c>
      <c r="D34" s="284"/>
      <c r="E34" s="279"/>
      <c r="F34" s="32">
        <f t="shared" si="0"/>
        <v>0</v>
      </c>
      <c r="G34" s="54"/>
      <c r="H34" s="348" t="str">
        <f t="shared" si="2"/>
        <v/>
      </c>
      <c r="I34" s="349"/>
    </row>
    <row r="35" spans="2:9" ht="16.899999999999999" customHeight="1" x14ac:dyDescent="0.25">
      <c r="B35" s="107" t="str">
        <f>IF('L-2 Dollar Certification'!B25="","",'L-2 Dollar Certification'!B25)</f>
        <v/>
      </c>
      <c r="C35" s="66">
        <f>'L-2 Dollar Certification'!H25</f>
        <v>0</v>
      </c>
      <c r="D35" s="284"/>
      <c r="E35" s="279"/>
      <c r="F35" s="32">
        <f t="shared" si="0"/>
        <v>0</v>
      </c>
      <c r="G35" s="54"/>
      <c r="H35" s="348" t="str">
        <f t="shared" si="2"/>
        <v/>
      </c>
      <c r="I35" s="349"/>
    </row>
    <row r="36" spans="2:9" ht="16.899999999999999" customHeight="1" x14ac:dyDescent="0.25">
      <c r="B36" s="107" t="str">
        <f>IF('L-2 Dollar Certification'!B26="","",'L-2 Dollar Certification'!B26)</f>
        <v/>
      </c>
      <c r="C36" s="66">
        <f>'L-2 Dollar Certification'!H26</f>
        <v>0</v>
      </c>
      <c r="D36" s="284"/>
      <c r="E36" s="279"/>
      <c r="F36" s="32">
        <f t="shared" si="0"/>
        <v>0</v>
      </c>
      <c r="G36" s="54"/>
      <c r="H36" s="348" t="str">
        <f t="shared" si="2"/>
        <v/>
      </c>
      <c r="I36" s="349"/>
    </row>
    <row r="37" spans="2:9" ht="16.899999999999999" customHeight="1" x14ac:dyDescent="0.25">
      <c r="B37" s="107" t="str">
        <f>IF('L-2 Dollar Certification'!B27="","",'L-2 Dollar Certification'!B27)</f>
        <v>County Road &amp; Bridge:</v>
      </c>
      <c r="C37" s="66">
        <f>'L-2 Dollar Certification'!H27</f>
        <v>0</v>
      </c>
      <c r="D37" s="284"/>
      <c r="E37" s="279"/>
      <c r="F37" s="32">
        <f>IFERROR(IF(C37="","",IF(D37=0,(ROUND(C37/$C$14,9)),IF(D37=1,(ROUND(C37/$G$14,9)),IF(D37=2,(ROUND(C37/$H$14,9)),IF(D37=3,(ROUND(C37/$I$14,9))))))),0)</f>
        <v>0</v>
      </c>
      <c r="G37" s="54"/>
      <c r="H37" s="348" t="str">
        <f t="shared" si="2"/>
        <v/>
      </c>
      <c r="I37" s="349"/>
    </row>
    <row r="38" spans="2:9" ht="16.899999999999999" customHeight="1" x14ac:dyDescent="0.25">
      <c r="B38" s="107" t="str">
        <f>IF('L-2 Dollar Certification'!C28="","",'L-2 Dollar Certification'!C28)</f>
        <v>I.C. §40-801(1)(a)</v>
      </c>
      <c r="C38" s="66">
        <f>'L-2 Dollar Certification'!H28</f>
        <v>0</v>
      </c>
      <c r="D38" s="284"/>
      <c r="E38" s="279"/>
      <c r="F38" s="32">
        <f>IFERROR(IF(C38="","",IF(D38=0,(ROUND(C38/$C$14,9)),IF(D38=1,(ROUND(C38/$G$14,9)),IF(D38=2,(ROUND(C38/$H$14,9)),IF(D38=3,(ROUND(C38/$I$14,9))))))),0)</f>
        <v>0</v>
      </c>
      <c r="G38" s="54"/>
      <c r="H38" s="348" t="str">
        <f t="shared" si="2"/>
        <v/>
      </c>
      <c r="I38" s="349"/>
    </row>
    <row r="39" spans="2:9" ht="16.899999999999999" customHeight="1" thickBot="1" x14ac:dyDescent="0.3">
      <c r="B39" s="156" t="str">
        <f>IF('L-2 Dollar Certification'!C29="","",'L-2 Dollar Certification'!C29)</f>
        <v>I.C. §40-801(1)(b)</v>
      </c>
      <c r="C39" s="155">
        <f>'L-2 Dollar Certification'!H29</f>
        <v>0</v>
      </c>
      <c r="D39" s="357"/>
      <c r="E39" s="358"/>
      <c r="F39" s="153">
        <f>IFERROR(IF(C39="","",IF(D39=0,(ROUND(C39/$C$14,9)),IF(D39=1,(ROUND(C39/$G$14,9)),IF(D39=2,(ROUND(C39/$H$14,9)),IF(D39=3,(ROUND(C39/$I$14,9))))))),0)</f>
        <v>0</v>
      </c>
      <c r="G39" s="157"/>
      <c r="H39" s="402" t="str">
        <f t="shared" si="2"/>
        <v/>
      </c>
      <c r="I39" s="403"/>
    </row>
    <row r="40" spans="2:9" ht="16.899999999999999" customHeight="1" thickTop="1" thickBot="1" x14ac:dyDescent="0.3">
      <c r="B40" s="94" t="s">
        <v>81</v>
      </c>
      <c r="C40" s="95">
        <f>SUM(C19:C39)</f>
        <v>0</v>
      </c>
      <c r="D40" s="407"/>
      <c r="E40" s="408"/>
      <c r="F40" s="110">
        <f>SUM(F19:F39)</f>
        <v>0</v>
      </c>
      <c r="G40" s="409"/>
      <c r="H40" s="410"/>
      <c r="I40" s="411"/>
    </row>
    <row r="41" spans="2:9" ht="16.899999999999999" customHeight="1" thickBot="1" x14ac:dyDescent="0.3">
      <c r="B41" s="394" t="s">
        <v>79</v>
      </c>
      <c r="C41" s="395"/>
      <c r="D41" s="395"/>
      <c r="E41" s="395"/>
      <c r="F41" s="404"/>
      <c r="G41" s="395"/>
      <c r="H41" s="395"/>
      <c r="I41" s="396"/>
    </row>
    <row r="42" spans="2:9" ht="16.899999999999999" customHeight="1" x14ac:dyDescent="0.25">
      <c r="B42" s="106">
        <f>'L-2 Dollar Certification'!B35</f>
        <v>0</v>
      </c>
      <c r="C42" s="105">
        <f>'L-2 Dollar Certification'!H35</f>
        <v>0</v>
      </c>
      <c r="D42" s="350"/>
      <c r="E42" s="351"/>
      <c r="F42" s="170">
        <f>IFERROR(IF(C42="","",IF(D42=0,(ROUND(C42/$C$13,9)),IF(D42=1,(ROUND(C42/$G$13,9)),IF(D42=2,(ROUND(C42/$H$13,9)),IF(D42=3,(ROUND(C42/$I$13,9))))))),0)</f>
        <v>0</v>
      </c>
      <c r="G42" s="87"/>
      <c r="H42" s="352" t="str">
        <f t="shared" ref="H42:H44" si="4">IF(OR(F42="",G42=""),"", IF(F42&gt;G42,"Over Max",""))</f>
        <v/>
      </c>
      <c r="I42" s="353"/>
    </row>
    <row r="43" spans="2:9" ht="16.899999999999999" customHeight="1" x14ac:dyDescent="0.25">
      <c r="B43" s="107">
        <f>'L-2 Dollar Certification'!B36</f>
        <v>0</v>
      </c>
      <c r="C43" s="81">
        <f>'L-2 Dollar Certification'!H36</f>
        <v>0</v>
      </c>
      <c r="D43" s="354"/>
      <c r="E43" s="307"/>
      <c r="F43" s="32">
        <f t="shared" ref="F43:F51" si="5">IFERROR(IF(C43="","",IF(D43=0,(ROUND(C43/$C$13,9)),IF(D43=1,(ROUND(C43/$G$13,9)),IF(D43=2,(ROUND(C43/$H$13,9)),IF(D43=3,(ROUND(C43/$I$13,9))))))),0)</f>
        <v>0</v>
      </c>
      <c r="G43" s="82"/>
      <c r="H43" s="355" t="str">
        <f t="shared" si="4"/>
        <v/>
      </c>
      <c r="I43" s="356"/>
    </row>
    <row r="44" spans="2:9" ht="16.899999999999999" customHeight="1" x14ac:dyDescent="0.25">
      <c r="B44" s="108">
        <f>'L-2 Dollar Certification'!B37</f>
        <v>0</v>
      </c>
      <c r="C44" s="65">
        <f>'L-2 Dollar Certification'!H37</f>
        <v>0</v>
      </c>
      <c r="D44" s="347"/>
      <c r="E44" s="347"/>
      <c r="F44" s="32">
        <f t="shared" si="5"/>
        <v>0</v>
      </c>
      <c r="G44" s="54"/>
      <c r="H44" s="345" t="str">
        <f t="shared" si="4"/>
        <v/>
      </c>
      <c r="I44" s="346"/>
    </row>
    <row r="45" spans="2:9" ht="16.899999999999999" customHeight="1" x14ac:dyDescent="0.25">
      <c r="B45" s="108">
        <f>'L-2 Dollar Certification'!B38</f>
        <v>0</v>
      </c>
      <c r="C45" s="65">
        <f>'L-2 Dollar Certification'!H38</f>
        <v>0</v>
      </c>
      <c r="D45" s="347"/>
      <c r="E45" s="347"/>
      <c r="F45" s="32">
        <f t="shared" si="5"/>
        <v>0</v>
      </c>
      <c r="G45" s="54"/>
      <c r="H45" s="345" t="str">
        <f t="shared" ref="H45:H51" si="6">IF(OR(F45="",G45=""),"", IF(F45&gt;G45,"Over Max",""))</f>
        <v/>
      </c>
      <c r="I45" s="346"/>
    </row>
    <row r="46" spans="2:9" ht="16.899999999999999" customHeight="1" x14ac:dyDescent="0.25">
      <c r="B46" s="154">
        <f>'L-2 Dollar Certification'!B39</f>
        <v>0</v>
      </c>
      <c r="C46" s="81">
        <f>'L-2 Dollar Certification'!H39</f>
        <v>0</v>
      </c>
      <c r="D46" s="415"/>
      <c r="E46" s="415"/>
      <c r="F46" s="32">
        <f t="shared" si="5"/>
        <v>0</v>
      </c>
      <c r="G46" s="54"/>
      <c r="H46" s="345" t="str">
        <f t="shared" si="6"/>
        <v/>
      </c>
      <c r="I46" s="346"/>
    </row>
    <row r="47" spans="2:9" ht="16.899999999999999" customHeight="1" x14ac:dyDescent="0.25">
      <c r="B47" s="108">
        <f>'L-2 Dollar Certification'!B40</f>
        <v>0</v>
      </c>
      <c r="C47" s="65">
        <f>'L-2 Dollar Certification'!H40</f>
        <v>0</v>
      </c>
      <c r="D47" s="347"/>
      <c r="E47" s="347"/>
      <c r="F47" s="32">
        <f t="shared" si="5"/>
        <v>0</v>
      </c>
      <c r="G47" s="54"/>
      <c r="H47" s="345" t="str">
        <f t="shared" si="6"/>
        <v/>
      </c>
      <c r="I47" s="346"/>
    </row>
    <row r="48" spans="2:9" ht="16.899999999999999" customHeight="1" x14ac:dyDescent="0.25">
      <c r="B48" s="108">
        <f>'L-2 Dollar Certification'!B41</f>
        <v>0</v>
      </c>
      <c r="C48" s="65">
        <f>'L-2 Dollar Certification'!H41</f>
        <v>0</v>
      </c>
      <c r="D48" s="347"/>
      <c r="E48" s="347"/>
      <c r="F48" s="32">
        <f t="shared" si="5"/>
        <v>0</v>
      </c>
      <c r="G48" s="54"/>
      <c r="H48" s="345" t="str">
        <f t="shared" si="6"/>
        <v/>
      </c>
      <c r="I48" s="346"/>
    </row>
    <row r="49" spans="2:9" ht="16.899999999999999" customHeight="1" x14ac:dyDescent="0.25">
      <c r="B49" s="108">
        <f>'L-2 Dollar Certification'!B42</f>
        <v>0</v>
      </c>
      <c r="C49" s="65">
        <f>'L-2 Dollar Certification'!H42</f>
        <v>0</v>
      </c>
      <c r="D49" s="347"/>
      <c r="E49" s="347"/>
      <c r="F49" s="32">
        <f t="shared" si="5"/>
        <v>0</v>
      </c>
      <c r="G49" s="54"/>
      <c r="H49" s="345" t="str">
        <f t="shared" si="6"/>
        <v/>
      </c>
      <c r="I49" s="346"/>
    </row>
    <row r="50" spans="2:9" ht="16.899999999999999" customHeight="1" x14ac:dyDescent="0.25">
      <c r="B50" s="108">
        <f>'L-2 Dollar Certification'!B43</f>
        <v>0</v>
      </c>
      <c r="C50" s="65">
        <f>'L-2 Dollar Certification'!H43</f>
        <v>0</v>
      </c>
      <c r="D50" s="347"/>
      <c r="E50" s="347"/>
      <c r="F50" s="32">
        <f t="shared" si="5"/>
        <v>0</v>
      </c>
      <c r="G50" s="54"/>
      <c r="H50" s="345" t="str">
        <f t="shared" si="6"/>
        <v/>
      </c>
      <c r="I50" s="346"/>
    </row>
    <row r="51" spans="2:9" ht="16.899999999999999" customHeight="1" thickBot="1" x14ac:dyDescent="0.3">
      <c r="B51" s="109">
        <f>'L-2 Dollar Certification'!B44</f>
        <v>0</v>
      </c>
      <c r="C51" s="103">
        <f>'L-2 Dollar Certification'!H44</f>
        <v>0</v>
      </c>
      <c r="D51" s="416"/>
      <c r="E51" s="417"/>
      <c r="F51" s="153">
        <f t="shared" si="5"/>
        <v>0</v>
      </c>
      <c r="G51" s="104"/>
      <c r="H51" s="418" t="str">
        <f t="shared" si="6"/>
        <v/>
      </c>
      <c r="I51" s="419"/>
    </row>
    <row r="52" spans="2:9" ht="16.899999999999999" customHeight="1" thickTop="1" thickBot="1" x14ac:dyDescent="0.3">
      <c r="B52" s="94" t="s">
        <v>81</v>
      </c>
      <c r="C52" s="95">
        <f>SUM(C42:C51)</f>
        <v>0</v>
      </c>
      <c r="D52" s="407"/>
      <c r="E52" s="408"/>
      <c r="F52" s="110">
        <f>SUM(F42:F51)</f>
        <v>0</v>
      </c>
      <c r="G52" s="412"/>
      <c r="H52" s="413"/>
      <c r="I52" s="414"/>
    </row>
    <row r="53" spans="2:9" ht="16.899999999999999" customHeight="1" thickBot="1" x14ac:dyDescent="0.3">
      <c r="B53" s="91" t="s">
        <v>80</v>
      </c>
      <c r="C53" s="33">
        <f>C40+C52</f>
        <v>0</v>
      </c>
      <c r="D53" s="405"/>
      <c r="E53" s="406"/>
      <c r="F53" s="111">
        <f>F40+F52</f>
        <v>0</v>
      </c>
      <c r="G53" s="399"/>
      <c r="H53" s="400"/>
      <c r="I53" s="401"/>
    </row>
    <row r="54" spans="2:9" ht="16.899999999999999" customHeight="1" x14ac:dyDescent="0.25">
      <c r="B54" s="3" t="s">
        <v>163</v>
      </c>
    </row>
  </sheetData>
  <sheetProtection selectLockedCells="1"/>
  <mergeCells count="87">
    <mergeCell ref="G53:I53"/>
    <mergeCell ref="H39:I39"/>
    <mergeCell ref="H38:I38"/>
    <mergeCell ref="B41:I41"/>
    <mergeCell ref="D53:E53"/>
    <mergeCell ref="D40:E40"/>
    <mergeCell ref="G40:I40"/>
    <mergeCell ref="D52:E52"/>
    <mergeCell ref="G52:I52"/>
    <mergeCell ref="D45:E45"/>
    <mergeCell ref="H45:I45"/>
    <mergeCell ref="D46:E46"/>
    <mergeCell ref="D38:E38"/>
    <mergeCell ref="D51:E51"/>
    <mergeCell ref="H51:I51"/>
    <mergeCell ref="D48:E48"/>
    <mergeCell ref="H21:I21"/>
    <mergeCell ref="H20:I20"/>
    <mergeCell ref="H19:I19"/>
    <mergeCell ref="H18:I18"/>
    <mergeCell ref="H35:I35"/>
    <mergeCell ref="H34:I34"/>
    <mergeCell ref="H33:I33"/>
    <mergeCell ref="H32:I32"/>
    <mergeCell ref="H31:I31"/>
    <mergeCell ref="H30:I30"/>
    <mergeCell ref="H29:I29"/>
    <mergeCell ref="H28:I28"/>
    <mergeCell ref="H27:I27"/>
    <mergeCell ref="H26:I26"/>
    <mergeCell ref="H25:I25"/>
    <mergeCell ref="H24:I24"/>
    <mergeCell ref="H23:I23"/>
    <mergeCell ref="H22:I22"/>
    <mergeCell ref="B2:I3"/>
    <mergeCell ref="B10:B12"/>
    <mergeCell ref="D20:E20"/>
    <mergeCell ref="D19:E19"/>
    <mergeCell ref="D18:E18"/>
    <mergeCell ref="B6:I8"/>
    <mergeCell ref="C4:I4"/>
    <mergeCell ref="G9:I10"/>
    <mergeCell ref="C11:C12"/>
    <mergeCell ref="I11:I12"/>
    <mergeCell ref="B17:I17"/>
    <mergeCell ref="H11:H12"/>
    <mergeCell ref="G11:G12"/>
    <mergeCell ref="F11:F12"/>
    <mergeCell ref="D27:E27"/>
    <mergeCell ref="E11:E12"/>
    <mergeCell ref="D11:D12"/>
    <mergeCell ref="D9:F9"/>
    <mergeCell ref="D10:F10"/>
    <mergeCell ref="D25:E25"/>
    <mergeCell ref="B15:E15"/>
    <mergeCell ref="D23:E23"/>
    <mergeCell ref="D22:E22"/>
    <mergeCell ref="D21:E21"/>
    <mergeCell ref="D26:E26"/>
    <mergeCell ref="D24:E24"/>
    <mergeCell ref="D30:E30"/>
    <mergeCell ref="D29:E29"/>
    <mergeCell ref="D28:E28"/>
    <mergeCell ref="D35:E35"/>
    <mergeCell ref="D34:E34"/>
    <mergeCell ref="D33:E33"/>
    <mergeCell ref="D32:E32"/>
    <mergeCell ref="D31:E31"/>
    <mergeCell ref="H37:I37"/>
    <mergeCell ref="H36:I36"/>
    <mergeCell ref="H46:I46"/>
    <mergeCell ref="D47:E47"/>
    <mergeCell ref="H47:I47"/>
    <mergeCell ref="H44:I44"/>
    <mergeCell ref="D44:E44"/>
    <mergeCell ref="D42:E42"/>
    <mergeCell ref="H42:I42"/>
    <mergeCell ref="D43:E43"/>
    <mergeCell ref="H43:I43"/>
    <mergeCell ref="D39:E39"/>
    <mergeCell ref="D37:E37"/>
    <mergeCell ref="D36:E36"/>
    <mergeCell ref="H48:I48"/>
    <mergeCell ref="D49:E49"/>
    <mergeCell ref="H49:I49"/>
    <mergeCell ref="D50:E50"/>
    <mergeCell ref="H50:I50"/>
  </mergeCells>
  <conditionalFormatting sqref="H19:I38">
    <cfRule type="expression" dxfId="2" priority="1">
      <formula>AND(F19&lt;&gt;0,G19&lt;&gt;0,F19&gt;G19)</formula>
    </cfRule>
  </conditionalFormatting>
  <dataValidations count="1">
    <dataValidation type="list" showInputMessage="1" showErrorMessage="1" sqref="E19:E25 D42:D51 D19:D39" xr:uid="{02094352-6601-274D-9745-D79141A757EE}">
      <formula1>$F$15:$I$15</formula1>
    </dataValidation>
  </dataValidations>
  <printOptions horizontalCentered="1"/>
  <pageMargins left="0" right="0.25" top="0.75" bottom="0.75" header="0.3" footer="0.3"/>
  <pageSetup scale="60"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C7BC00-4536-5F47-8EAF-EA2B9D65D578}">
  <sheetPr codeName="Sheet11">
    <pageSetUpPr fitToPage="1"/>
  </sheetPr>
  <dimension ref="A1:I34"/>
  <sheetViews>
    <sheetView showGridLines="0" zoomScale="90" zoomScaleNormal="90" workbookViewId="0">
      <selection activeCell="B17" sqref="B17"/>
    </sheetView>
  </sheetViews>
  <sheetFormatPr defaultColWidth="8.75" defaultRowHeight="16.899999999999999" customHeight="1" x14ac:dyDescent="0.25"/>
  <cols>
    <col min="1" max="1" width="2.75" style="3" customWidth="1"/>
    <col min="2" max="2" width="19.75" style="3" customWidth="1"/>
    <col min="3" max="4" width="14.75" style="3" customWidth="1"/>
    <col min="5" max="5" width="15.5" style="3" customWidth="1"/>
    <col min="6" max="6" width="19" style="3" customWidth="1"/>
    <col min="7" max="7" width="14.75" style="3" customWidth="1"/>
    <col min="8" max="8" width="17.75" style="3" bestFit="1" customWidth="1"/>
    <col min="9" max="9" width="14.25" style="3" customWidth="1"/>
    <col min="10" max="16384" width="8.75" style="3"/>
  </cols>
  <sheetData>
    <row r="1" spans="1:9" ht="16.899999999999999" customHeight="1" thickBot="1" x14ac:dyDescent="0.3">
      <c r="A1" s="77"/>
    </row>
    <row r="2" spans="1:9" ht="16.899999999999999" customHeight="1" x14ac:dyDescent="0.25">
      <c r="B2" s="422" t="s">
        <v>44</v>
      </c>
      <c r="C2" s="423"/>
      <c r="D2" s="423"/>
      <c r="E2" s="423"/>
      <c r="F2" s="423"/>
      <c r="G2" s="423"/>
      <c r="H2" s="423"/>
      <c r="I2" s="424"/>
    </row>
    <row r="3" spans="1:9" ht="16.899999999999999" customHeight="1" thickBot="1" x14ac:dyDescent="0.3">
      <c r="B3" s="425"/>
      <c r="C3" s="426"/>
      <c r="D3" s="426"/>
      <c r="E3" s="426"/>
      <c r="F3" s="426"/>
      <c r="G3" s="426"/>
      <c r="H3" s="426"/>
      <c r="I3" s="427"/>
    </row>
    <row r="4" spans="1:9" ht="16.899999999999999" customHeight="1" x14ac:dyDescent="0.25">
      <c r="B4" s="78" t="s">
        <v>0</v>
      </c>
      <c r="C4" s="341" t="str">
        <f>IF('L-2 Worksheet'!C3="","",'L-2 Worksheet'!B12)</f>
        <v/>
      </c>
      <c r="D4" s="341"/>
      <c r="E4" s="341"/>
      <c r="F4" s="341"/>
      <c r="G4" s="341"/>
      <c r="H4" s="341"/>
      <c r="I4" s="342"/>
    </row>
    <row r="5" spans="1:9" ht="16.899999999999999" customHeight="1" x14ac:dyDescent="0.25">
      <c r="B5" s="428" t="s">
        <v>31</v>
      </c>
      <c r="C5" s="429"/>
      <c r="D5" s="429"/>
      <c r="E5" s="430"/>
      <c r="F5" s="21" t="s">
        <v>45</v>
      </c>
      <c r="G5" s="449" t="s">
        <v>13</v>
      </c>
      <c r="H5" s="449" t="s">
        <v>35</v>
      </c>
      <c r="I5" s="446" t="s">
        <v>36</v>
      </c>
    </row>
    <row r="6" spans="1:9" ht="16.899999999999999" customHeight="1" x14ac:dyDescent="0.25">
      <c r="B6" s="431"/>
      <c r="C6" s="432"/>
      <c r="D6" s="432"/>
      <c r="E6" s="433"/>
      <c r="F6" s="444" t="s">
        <v>47</v>
      </c>
      <c r="G6" s="450"/>
      <c r="H6" s="450"/>
      <c r="I6" s="447"/>
    </row>
    <row r="7" spans="1:9" ht="16.899999999999999" customHeight="1" thickBot="1" x14ac:dyDescent="0.3">
      <c r="B7" s="434"/>
      <c r="C7" s="435"/>
      <c r="D7" s="435"/>
      <c r="E7" s="436"/>
      <c r="F7" s="445"/>
      <c r="G7" s="451"/>
      <c r="H7" s="451"/>
      <c r="I7" s="448"/>
    </row>
    <row r="8" spans="1:9" ht="4.9000000000000004" customHeight="1" thickBot="1" x14ac:dyDescent="0.3">
      <c r="B8" s="14"/>
      <c r="C8" s="14"/>
      <c r="D8" s="14"/>
      <c r="E8" s="14"/>
      <c r="F8" s="19"/>
      <c r="G8" s="20"/>
      <c r="H8" s="20"/>
      <c r="I8" s="20"/>
    </row>
    <row r="9" spans="1:9" ht="16.899999999999999" customHeight="1" thickBot="1" x14ac:dyDescent="0.3">
      <c r="B9" s="437" t="str">
        <f>"Override Funds Available to All Districts"</f>
        <v>Override Funds Available to All Districts</v>
      </c>
      <c r="C9" s="438"/>
      <c r="D9" s="438"/>
      <c r="E9" s="438"/>
      <c r="F9" s="438"/>
      <c r="G9" s="438"/>
      <c r="H9" s="438"/>
      <c r="I9" s="439"/>
    </row>
    <row r="10" spans="1:9" ht="16.899999999999999" customHeight="1" x14ac:dyDescent="0.25">
      <c r="B10" s="442" t="str">
        <f>"2 Yr Override I.C. §63-802"</f>
        <v>2 Yr Override I.C. §63-802</v>
      </c>
      <c r="C10" s="443"/>
      <c r="D10" s="443"/>
      <c r="E10" s="443"/>
      <c r="F10" s="125"/>
      <c r="G10" s="87"/>
      <c r="H10" s="87"/>
      <c r="I10" s="55"/>
    </row>
    <row r="11" spans="1:9" ht="16.899999999999999" customHeight="1" thickBot="1" x14ac:dyDescent="0.3">
      <c r="B11" s="440" t="str">
        <f>"Permanent Override I.C.§63-802"</f>
        <v>Permanent Override I.C.§63-802</v>
      </c>
      <c r="C11" s="441"/>
      <c r="D11" s="441"/>
      <c r="E11" s="441"/>
      <c r="F11" s="183"/>
      <c r="G11" s="184"/>
      <c r="H11" s="184"/>
      <c r="I11" s="56"/>
    </row>
    <row r="12" spans="1:9" ht="16.899999999999999" customHeight="1" thickBot="1" x14ac:dyDescent="0.3"/>
    <row r="13" spans="1:9" ht="16.899999999999999" customHeight="1" thickBot="1" x14ac:dyDescent="0.3">
      <c r="B13" s="437" t="s">
        <v>37</v>
      </c>
      <c r="C13" s="438"/>
      <c r="D13" s="438"/>
      <c r="E13" s="438"/>
      <c r="F13" s="438"/>
      <c r="G13" s="438"/>
      <c r="H13" s="438"/>
      <c r="I13" s="439"/>
    </row>
    <row r="14" spans="1:9" ht="16.899999999999999" customHeight="1" x14ac:dyDescent="0.25">
      <c r="B14" s="471" t="s">
        <v>43</v>
      </c>
      <c r="C14" s="420" t="s">
        <v>13</v>
      </c>
      <c r="D14" s="420" t="s">
        <v>35</v>
      </c>
      <c r="E14" s="420" t="s">
        <v>38</v>
      </c>
      <c r="F14" s="420" t="s">
        <v>39</v>
      </c>
      <c r="G14" s="420" t="s">
        <v>40</v>
      </c>
      <c r="H14" s="420" t="s">
        <v>48</v>
      </c>
      <c r="I14" s="452" t="s">
        <v>49</v>
      </c>
    </row>
    <row r="15" spans="1:9" ht="16.899999999999999" customHeight="1" x14ac:dyDescent="0.25">
      <c r="B15" s="472"/>
      <c r="C15" s="421"/>
      <c r="D15" s="421"/>
      <c r="E15" s="421"/>
      <c r="F15" s="421"/>
      <c r="G15" s="421"/>
      <c r="H15" s="421"/>
      <c r="I15" s="453"/>
    </row>
    <row r="16" spans="1:9" ht="16.899999999999999" customHeight="1" x14ac:dyDescent="0.25">
      <c r="B16" s="472"/>
      <c r="C16" s="421"/>
      <c r="D16" s="421"/>
      <c r="E16" s="421"/>
      <c r="F16" s="421"/>
      <c r="G16" s="421"/>
      <c r="H16" s="421"/>
      <c r="I16" s="453"/>
    </row>
    <row r="17" spans="2:9" ht="16.899999999999999" customHeight="1" x14ac:dyDescent="0.25">
      <c r="B17" s="126"/>
      <c r="C17" s="117"/>
      <c r="D17" s="117"/>
      <c r="E17" s="57"/>
      <c r="F17" s="58"/>
      <c r="G17" s="58"/>
      <c r="H17" s="49" t="str">
        <f t="shared" ref="H17:H20" si="0">IF(F17="","",IF(F17=0,1,ROUND((G17/F17-1),2)))</f>
        <v/>
      </c>
      <c r="I17" s="50" t="str">
        <f>IF(AND(OR(H17&lt;-0.2, H17&gt;0.2), AND(F17&lt;&gt;"",G17&lt;&gt;"")),"YES","")</f>
        <v/>
      </c>
    </row>
    <row r="18" spans="2:9" ht="16.899999999999999" customHeight="1" x14ac:dyDescent="0.25">
      <c r="B18" s="126"/>
      <c r="C18" s="117"/>
      <c r="D18" s="117"/>
      <c r="E18" s="57"/>
      <c r="F18" s="58"/>
      <c r="G18" s="58"/>
      <c r="H18" s="49" t="str">
        <f t="shared" si="0"/>
        <v/>
      </c>
      <c r="I18" s="50" t="str">
        <f t="shared" ref="I18:I23" si="1">IF(AND(OR(H18&lt;-0.2, H18&gt;0.2), AND(F18&lt;&gt;"",G18&lt;&gt;"")),"YES","")</f>
        <v/>
      </c>
    </row>
    <row r="19" spans="2:9" ht="16.899999999999999" customHeight="1" x14ac:dyDescent="0.25">
      <c r="B19" s="126"/>
      <c r="C19" s="117"/>
      <c r="D19" s="117"/>
      <c r="E19" s="57"/>
      <c r="F19" s="58"/>
      <c r="G19" s="58"/>
      <c r="H19" s="49" t="str">
        <f t="shared" si="0"/>
        <v/>
      </c>
      <c r="I19" s="50" t="str">
        <f t="shared" si="1"/>
        <v/>
      </c>
    </row>
    <row r="20" spans="2:9" ht="16.899999999999999" customHeight="1" x14ac:dyDescent="0.25">
      <c r="B20" s="126"/>
      <c r="C20" s="117"/>
      <c r="D20" s="117"/>
      <c r="E20" s="57"/>
      <c r="F20" s="58"/>
      <c r="G20" s="58"/>
      <c r="H20" s="49" t="str">
        <f t="shared" si="0"/>
        <v/>
      </c>
      <c r="I20" s="50" t="str">
        <f t="shared" si="1"/>
        <v/>
      </c>
    </row>
    <row r="21" spans="2:9" ht="16.899999999999999" customHeight="1" x14ac:dyDescent="0.25">
      <c r="B21" s="126"/>
      <c r="C21" s="117"/>
      <c r="D21" s="117"/>
      <c r="E21" s="57"/>
      <c r="F21" s="58"/>
      <c r="G21" s="58"/>
      <c r="H21" s="49" t="str">
        <f t="shared" ref="H21:H23" si="2">IF(F21="","",IF(F21=0,1,ROUND((G21/F21-1),2)))</f>
        <v/>
      </c>
      <c r="I21" s="50" t="str">
        <f t="shared" si="1"/>
        <v/>
      </c>
    </row>
    <row r="22" spans="2:9" ht="16.899999999999999" customHeight="1" x14ac:dyDescent="0.25">
      <c r="B22" s="126"/>
      <c r="C22" s="117"/>
      <c r="D22" s="117"/>
      <c r="E22" s="57"/>
      <c r="F22" s="58"/>
      <c r="G22" s="58"/>
      <c r="H22" s="49" t="str">
        <f t="shared" si="2"/>
        <v/>
      </c>
      <c r="I22" s="50" t="str">
        <f t="shared" si="1"/>
        <v/>
      </c>
    </row>
    <row r="23" spans="2:9" ht="16.899999999999999" customHeight="1" thickBot="1" x14ac:dyDescent="0.3">
      <c r="B23" s="127"/>
      <c r="C23" s="128"/>
      <c r="D23" s="128"/>
      <c r="E23" s="98"/>
      <c r="F23" s="99"/>
      <c r="G23" s="99"/>
      <c r="H23" s="100" t="str">
        <f t="shared" si="2"/>
        <v/>
      </c>
      <c r="I23" s="101" t="str">
        <f t="shared" si="1"/>
        <v/>
      </c>
    </row>
    <row r="24" spans="2:9" ht="16.899999999999999" customHeight="1" thickBot="1" x14ac:dyDescent="0.3">
      <c r="B24" s="468" t="s">
        <v>41</v>
      </c>
      <c r="C24" s="469"/>
      <c r="D24" s="470"/>
      <c r="E24" s="470"/>
      <c r="F24" s="470"/>
      <c r="G24" s="97">
        <f>SUM(G17:G23)</f>
        <v>0</v>
      </c>
      <c r="H24" s="454"/>
      <c r="I24" s="455"/>
    </row>
    <row r="25" spans="2:9" ht="16.899999999999999" customHeight="1" x14ac:dyDescent="0.25">
      <c r="B25" s="12"/>
      <c r="C25" s="12"/>
      <c r="D25" s="8"/>
      <c r="E25" s="8"/>
      <c r="F25" s="8"/>
      <c r="G25" s="10"/>
      <c r="H25" s="11"/>
      <c r="I25" s="11"/>
    </row>
    <row r="26" spans="2:9" ht="16.899999999999999" customHeight="1" x14ac:dyDescent="0.25">
      <c r="B26" s="457" t="s">
        <v>42</v>
      </c>
      <c r="C26" s="457"/>
      <c r="D26" s="457"/>
      <c r="E26" s="457"/>
      <c r="F26" s="457"/>
      <c r="G26" s="457"/>
      <c r="H26" s="457"/>
      <c r="I26" s="457"/>
    </row>
    <row r="27" spans="2:9" ht="16.899999999999999" customHeight="1" x14ac:dyDescent="0.25">
      <c r="B27" s="465"/>
      <c r="C27" s="466"/>
      <c r="D27" s="466"/>
      <c r="E27" s="466"/>
      <c r="F27" s="466"/>
      <c r="G27" s="466"/>
      <c r="H27" s="466"/>
      <c r="I27" s="467"/>
    </row>
    <row r="28" spans="2:9" ht="16.899999999999999" customHeight="1" x14ac:dyDescent="0.25">
      <c r="B28" s="462"/>
      <c r="C28" s="463"/>
      <c r="D28" s="463"/>
      <c r="E28" s="463"/>
      <c r="F28" s="463"/>
      <c r="G28" s="463"/>
      <c r="H28" s="463"/>
      <c r="I28" s="464"/>
    </row>
    <row r="29" spans="2:9" ht="16.899999999999999" customHeight="1" x14ac:dyDescent="0.25">
      <c r="B29" s="462"/>
      <c r="C29" s="463"/>
      <c r="D29" s="463"/>
      <c r="E29" s="463"/>
      <c r="F29" s="463"/>
      <c r="G29" s="463"/>
      <c r="H29" s="463"/>
      <c r="I29" s="464"/>
    </row>
    <row r="30" spans="2:9" ht="16.899999999999999" customHeight="1" x14ac:dyDescent="0.25">
      <c r="B30" s="462"/>
      <c r="C30" s="463"/>
      <c r="D30" s="463"/>
      <c r="E30" s="463"/>
      <c r="F30" s="463"/>
      <c r="G30" s="463"/>
      <c r="H30" s="463"/>
      <c r="I30" s="464"/>
    </row>
    <row r="31" spans="2:9" ht="16.899999999999999" customHeight="1" x14ac:dyDescent="0.25">
      <c r="B31" s="462"/>
      <c r="C31" s="463"/>
      <c r="D31" s="463"/>
      <c r="E31" s="463"/>
      <c r="F31" s="463"/>
      <c r="G31" s="463"/>
      <c r="H31" s="463"/>
      <c r="I31" s="464"/>
    </row>
    <row r="32" spans="2:9" ht="16.899999999999999" customHeight="1" x14ac:dyDescent="0.25">
      <c r="B32" s="462"/>
      <c r="C32" s="463"/>
      <c r="D32" s="463"/>
      <c r="E32" s="463"/>
      <c r="F32" s="463"/>
      <c r="G32" s="463"/>
      <c r="H32" s="463"/>
      <c r="I32" s="464"/>
    </row>
    <row r="33" spans="2:9" ht="16.899999999999999" customHeight="1" x14ac:dyDescent="0.25">
      <c r="B33" s="459"/>
      <c r="C33" s="460"/>
      <c r="D33" s="460"/>
      <c r="E33" s="460"/>
      <c r="F33" s="460"/>
      <c r="G33" s="460"/>
      <c r="H33" s="460"/>
      <c r="I33" s="461"/>
    </row>
    <row r="34" spans="2:9" ht="16.899999999999999" customHeight="1" x14ac:dyDescent="0.25">
      <c r="B34" s="3" t="s">
        <v>162</v>
      </c>
      <c r="E34" s="456"/>
      <c r="F34" s="456"/>
      <c r="H34" s="458"/>
      <c r="I34" s="458"/>
    </row>
  </sheetData>
  <sheetProtection sheet="1" selectLockedCells="1"/>
  <protectedRanges>
    <protectedRange password="D9AD" sqref="H17:I25" name="Computation_1_1"/>
  </protectedRanges>
  <mergeCells count="31">
    <mergeCell ref="H24:I24"/>
    <mergeCell ref="B13:I13"/>
    <mergeCell ref="E34:F34"/>
    <mergeCell ref="B26:I26"/>
    <mergeCell ref="H34:I34"/>
    <mergeCell ref="B33:I33"/>
    <mergeCell ref="B32:I32"/>
    <mergeCell ref="B29:I29"/>
    <mergeCell ref="B28:I28"/>
    <mergeCell ref="B27:I27"/>
    <mergeCell ref="B31:I31"/>
    <mergeCell ref="B30:I30"/>
    <mergeCell ref="B24:F24"/>
    <mergeCell ref="B14:B16"/>
    <mergeCell ref="E14:E16"/>
    <mergeCell ref="D14:D16"/>
    <mergeCell ref="C14:C16"/>
    <mergeCell ref="B2:I3"/>
    <mergeCell ref="H14:H16"/>
    <mergeCell ref="G14:G16"/>
    <mergeCell ref="F14:F16"/>
    <mergeCell ref="C4:I4"/>
    <mergeCell ref="B5:E7"/>
    <mergeCell ref="B9:I9"/>
    <mergeCell ref="B11:E11"/>
    <mergeCell ref="B10:E10"/>
    <mergeCell ref="F6:F7"/>
    <mergeCell ref="I5:I7"/>
    <mergeCell ref="H5:H7"/>
    <mergeCell ref="G5:G7"/>
    <mergeCell ref="I14:I16"/>
  </mergeCells>
  <printOptions horizontalCentered="1"/>
  <pageMargins left="0.25" right="0.25" top="0.25" bottom="0.25" header="0.3" footer="0.3"/>
  <pageSetup scale="72"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66B4ED-329E-CB43-95DB-515A4EB33416}">
  <sheetPr codeName="Sheet12"/>
  <dimension ref="A1:H29"/>
  <sheetViews>
    <sheetView zoomScaleNormal="100" workbookViewId="0">
      <selection activeCell="F4" sqref="F4:G4"/>
    </sheetView>
  </sheetViews>
  <sheetFormatPr defaultColWidth="8.75" defaultRowHeight="15.75" x14ac:dyDescent="0.25"/>
  <cols>
    <col min="1" max="1" width="2.75" style="15" customWidth="1"/>
    <col min="2" max="2" width="19.25" style="15" customWidth="1"/>
    <col min="3" max="7" width="16.75" style="15" customWidth="1"/>
    <col min="8" max="8" width="8.75" style="15" customWidth="1"/>
    <col min="9" max="9" width="9" style="15" customWidth="1"/>
    <col min="10" max="16384" width="8.75" style="15"/>
  </cols>
  <sheetData>
    <row r="1" spans="1:7" ht="16.5" thickBot="1" x14ac:dyDescent="0.3">
      <c r="A1" s="76"/>
      <c r="B1" s="496"/>
      <c r="C1" s="496"/>
      <c r="D1" s="496"/>
      <c r="E1" s="496"/>
      <c r="F1" s="496"/>
      <c r="G1" s="496"/>
    </row>
    <row r="2" spans="1:7" x14ac:dyDescent="0.25">
      <c r="B2" s="507" t="s">
        <v>34</v>
      </c>
      <c r="C2" s="508"/>
      <c r="D2" s="508"/>
      <c r="E2" s="508"/>
      <c r="F2" s="508"/>
      <c r="G2" s="509"/>
    </row>
    <row r="3" spans="1:7" ht="16.5" thickBot="1" x14ac:dyDescent="0.3">
      <c r="B3" s="510"/>
      <c r="C3" s="511"/>
      <c r="D3" s="511"/>
      <c r="E3" s="511"/>
      <c r="F3" s="511"/>
      <c r="G3" s="512"/>
    </row>
    <row r="4" spans="1:7" x14ac:dyDescent="0.25">
      <c r="B4" s="51" t="s">
        <v>0</v>
      </c>
      <c r="C4" s="515" t="str">
        <f>IF('L-2 Worksheet'!C3="","",'L-2 Worksheet'!B12)</f>
        <v/>
      </c>
      <c r="D4" s="515"/>
      <c r="E4" s="16" t="s">
        <v>11</v>
      </c>
      <c r="F4" s="513"/>
      <c r="G4" s="514"/>
    </row>
    <row r="5" spans="1:7" ht="16.899999999999999" customHeight="1" x14ac:dyDescent="0.25">
      <c r="B5" s="516" t="s">
        <v>75</v>
      </c>
      <c r="C5" s="517"/>
      <c r="D5" s="517"/>
      <c r="E5" s="494" t="s">
        <v>12</v>
      </c>
      <c r="F5" s="494" t="s">
        <v>13</v>
      </c>
      <c r="G5" s="492" t="s">
        <v>33</v>
      </c>
    </row>
    <row r="6" spans="1:7" x14ac:dyDescent="0.25">
      <c r="B6" s="518"/>
      <c r="C6" s="519"/>
      <c r="D6" s="519"/>
      <c r="E6" s="494"/>
      <c r="F6" s="494"/>
      <c r="G6" s="492"/>
    </row>
    <row r="7" spans="1:7" x14ac:dyDescent="0.25">
      <c r="B7" s="497"/>
      <c r="C7" s="498"/>
      <c r="D7" s="499"/>
      <c r="E7" s="119"/>
      <c r="F7" s="119"/>
      <c r="G7" s="59"/>
    </row>
    <row r="8" spans="1:7" x14ac:dyDescent="0.25">
      <c r="B8" s="500"/>
      <c r="C8" s="501"/>
      <c r="D8" s="502"/>
      <c r="E8" s="120"/>
      <c r="F8" s="120"/>
      <c r="G8" s="60"/>
    </row>
    <row r="9" spans="1:7" x14ac:dyDescent="0.25">
      <c r="B9" s="500"/>
      <c r="C9" s="501"/>
      <c r="D9" s="502"/>
      <c r="E9" s="120"/>
      <c r="F9" s="120"/>
      <c r="G9" s="60"/>
    </row>
    <row r="10" spans="1:7" x14ac:dyDescent="0.25">
      <c r="B10" s="503"/>
      <c r="C10" s="501"/>
      <c r="D10" s="502"/>
      <c r="E10" s="120"/>
      <c r="F10" s="120"/>
      <c r="G10" s="60"/>
    </row>
    <row r="11" spans="1:7" ht="16.5" thickBot="1" x14ac:dyDescent="0.3">
      <c r="B11" s="504"/>
      <c r="C11" s="505"/>
      <c r="D11" s="506"/>
      <c r="E11" s="121"/>
      <c r="F11" s="121"/>
      <c r="G11" s="61"/>
    </row>
    <row r="12" spans="1:7" ht="16.149999999999999" customHeight="1" thickBot="1" x14ac:dyDescent="0.3"/>
    <row r="13" spans="1:7" ht="16.5" thickBot="1" x14ac:dyDescent="0.3">
      <c r="B13" s="520" t="s">
        <v>32</v>
      </c>
      <c r="C13" s="521"/>
      <c r="D13" s="521"/>
      <c r="E13" s="521"/>
      <c r="F13" s="521"/>
      <c r="G13" s="522"/>
    </row>
    <row r="14" spans="1:7" ht="16.899999999999999" customHeight="1" x14ac:dyDescent="0.25">
      <c r="B14" s="474" t="s">
        <v>14</v>
      </c>
      <c r="C14" s="493" t="s">
        <v>13</v>
      </c>
      <c r="D14" s="493" t="s">
        <v>15</v>
      </c>
      <c r="E14" s="493" t="s">
        <v>16</v>
      </c>
      <c r="F14" s="493" t="s">
        <v>17</v>
      </c>
      <c r="G14" s="491" t="s">
        <v>76</v>
      </c>
    </row>
    <row r="15" spans="1:7" x14ac:dyDescent="0.25">
      <c r="B15" s="475"/>
      <c r="C15" s="494"/>
      <c r="D15" s="494"/>
      <c r="E15" s="494"/>
      <c r="F15" s="494"/>
      <c r="G15" s="492"/>
    </row>
    <row r="16" spans="1:7" ht="16.5" customHeight="1" x14ac:dyDescent="0.25">
      <c r="B16" s="71" t="str">
        <f>IF(B7="","",B7)</f>
        <v/>
      </c>
      <c r="C16" s="73" t="str">
        <f>IF(F7="", "", F7)</f>
        <v/>
      </c>
      <c r="D16" s="122"/>
      <c r="E16" s="22" t="str">
        <f t="shared" ref="E16" si="0">IF(G7="", "", G7)</f>
        <v/>
      </c>
      <c r="F16" s="23" t="str">
        <f>IFERROR(IF(E16="","",IF(E16&lt;($B$25*0.03),E16,$B$25*0.03)),"")</f>
        <v/>
      </c>
      <c r="G16" s="24" t="str">
        <f>F16</f>
        <v/>
      </c>
    </row>
    <row r="17" spans="2:8" ht="16.5" customHeight="1" x14ac:dyDescent="0.25">
      <c r="B17" s="71" t="str">
        <f t="shared" ref="B17:B20" si="1">IF(B8="","",B8)</f>
        <v/>
      </c>
      <c r="C17" s="74" t="str">
        <f t="shared" ref="C17:C20" si="2">IF(F8="", "", F8)</f>
        <v/>
      </c>
      <c r="D17" s="123"/>
      <c r="E17" s="25" t="str">
        <f>IF(G8="", "", G8)</f>
        <v/>
      </c>
      <c r="F17" s="26" t="str">
        <f>IFERROR(IF(E17="","",IF((F21-F16)&gt;E17,E17,F21-F16)),"")</f>
        <v/>
      </c>
      <c r="G17" s="27" t="str">
        <f>F17</f>
        <v/>
      </c>
    </row>
    <row r="18" spans="2:8" ht="16.5" customHeight="1" x14ac:dyDescent="0.25">
      <c r="B18" s="71" t="str">
        <f t="shared" si="1"/>
        <v/>
      </c>
      <c r="C18" s="74" t="str">
        <f t="shared" si="2"/>
        <v/>
      </c>
      <c r="D18" s="123"/>
      <c r="E18" s="25" t="str">
        <f>IF(G9="", "", G9)</f>
        <v/>
      </c>
      <c r="F18" s="26" t="str">
        <f>IFERROR(IF(E18="","",IF((F21-F16-F17)&gt;E18,E18,F21-F16-F17)),"")</f>
        <v/>
      </c>
      <c r="G18" s="27" t="str">
        <f t="shared" ref="G18:G20" si="3">F18</f>
        <v/>
      </c>
    </row>
    <row r="19" spans="2:8" ht="16.5" customHeight="1" x14ac:dyDescent="0.25">
      <c r="B19" s="71" t="str">
        <f t="shared" si="1"/>
        <v/>
      </c>
      <c r="C19" s="74" t="str">
        <f t="shared" si="2"/>
        <v/>
      </c>
      <c r="D19" s="123"/>
      <c r="E19" s="25" t="str">
        <f t="shared" ref="E19:E20" si="4">IF(G10="", "", G10)</f>
        <v/>
      </c>
      <c r="F19" s="26" t="str">
        <f>IFERROR(IF(E19="","",IF((F21-F16-F17-F18)&gt;E19,E19,F21-F16-F17-F18)),"")</f>
        <v/>
      </c>
      <c r="G19" s="27" t="str">
        <f t="shared" si="3"/>
        <v/>
      </c>
    </row>
    <row r="20" spans="2:8" ht="18" customHeight="1" thickBot="1" x14ac:dyDescent="0.3">
      <c r="B20" s="72" t="str">
        <f t="shared" si="1"/>
        <v/>
      </c>
      <c r="C20" s="75" t="str">
        <f t="shared" si="2"/>
        <v/>
      </c>
      <c r="D20" s="124"/>
      <c r="E20" s="35" t="str">
        <f t="shared" si="4"/>
        <v/>
      </c>
      <c r="F20" s="36" t="str">
        <f>IFERROR(IF(E20="","",IF((F21-F16-F17-F18-F19)&gt;E20,E20,F21-F16-F17-F18)),"")</f>
        <v/>
      </c>
      <c r="G20" s="37" t="str">
        <f t="shared" si="3"/>
        <v/>
      </c>
    </row>
    <row r="21" spans="2:8" ht="18" customHeight="1" thickTop="1" x14ac:dyDescent="0.25">
      <c r="B21" s="482" t="s">
        <v>63</v>
      </c>
      <c r="C21" s="483"/>
      <c r="D21" s="484"/>
      <c r="E21" s="22">
        <f>SUM(E16:E20)</f>
        <v>0</v>
      </c>
      <c r="F21" s="22">
        <f>IFERROR(ROUNDUP(IF(E25&lt;(B25*0.03),E25,B25*0.03),0),0)</f>
        <v>0</v>
      </c>
      <c r="G21" s="34">
        <f>SUM(G16:G20)</f>
        <v>0</v>
      </c>
    </row>
    <row r="22" spans="2:8" ht="18" customHeight="1" thickBot="1" x14ac:dyDescent="0.3">
      <c r="B22" s="485" t="s">
        <v>25</v>
      </c>
      <c r="C22" s="486"/>
      <c r="D22" s="487"/>
      <c r="E22" s="488">
        <f>E25-G21</f>
        <v>0</v>
      </c>
      <c r="F22" s="489"/>
      <c r="G22" s="490"/>
    </row>
    <row r="23" spans="2:8" ht="16.5" thickBot="1" x14ac:dyDescent="0.3">
      <c r="B23" s="17"/>
    </row>
    <row r="24" spans="2:8" ht="18.75" customHeight="1" thickBot="1" x14ac:dyDescent="0.3">
      <c r="B24" s="523" t="s">
        <v>72</v>
      </c>
      <c r="C24" s="524"/>
      <c r="D24" s="524"/>
      <c r="E24" s="524"/>
      <c r="F24" s="524"/>
      <c r="G24" s="525"/>
    </row>
    <row r="25" spans="2:8" ht="18.75" customHeight="1" thickBot="1" x14ac:dyDescent="0.3">
      <c r="B25" s="476" t="str">
        <f>IFERROR(#REF!-#REF!,"Enter Values")</f>
        <v>Enter Values</v>
      </c>
      <c r="C25" s="477"/>
      <c r="D25" s="478"/>
      <c r="E25" s="479"/>
      <c r="F25" s="480"/>
      <c r="G25" s="481"/>
    </row>
    <row r="26" spans="2:8" ht="16.899999999999999" customHeight="1" x14ac:dyDescent="0.25">
      <c r="B26" s="473" t="s">
        <v>162</v>
      </c>
      <c r="C26" s="473"/>
      <c r="D26" s="473"/>
      <c r="E26" s="473"/>
      <c r="F26" s="473"/>
      <c r="G26" s="473"/>
      <c r="H26" s="18"/>
    </row>
    <row r="27" spans="2:8" x14ac:dyDescent="0.25">
      <c r="B27" s="495" t="s">
        <v>18</v>
      </c>
      <c r="C27" s="495"/>
      <c r="D27" s="495"/>
      <c r="E27" s="495"/>
      <c r="F27" s="495"/>
      <c r="G27" s="495"/>
    </row>
    <row r="28" spans="2:8" ht="18.75" customHeight="1" x14ac:dyDescent="0.25"/>
    <row r="29" spans="2:8" ht="18.75" customHeight="1" x14ac:dyDescent="0.25"/>
  </sheetData>
  <sheetProtection sheet="1" selectLockedCells="1"/>
  <protectedRanges>
    <protectedRange password="D9AD" sqref="H26 H16:H22" name="Computation_1_1_2"/>
  </protectedRanges>
  <mergeCells count="28">
    <mergeCell ref="B27:G27"/>
    <mergeCell ref="B1:G1"/>
    <mergeCell ref="B7:D7"/>
    <mergeCell ref="B8:D8"/>
    <mergeCell ref="B9:D9"/>
    <mergeCell ref="B10:D10"/>
    <mergeCell ref="B11:D11"/>
    <mergeCell ref="B2:G3"/>
    <mergeCell ref="F4:G4"/>
    <mergeCell ref="C4:D4"/>
    <mergeCell ref="G5:G6"/>
    <mergeCell ref="F5:F6"/>
    <mergeCell ref="E5:E6"/>
    <mergeCell ref="B5:D6"/>
    <mergeCell ref="B13:G13"/>
    <mergeCell ref="B24:G24"/>
    <mergeCell ref="B26:G26"/>
    <mergeCell ref="B14:B15"/>
    <mergeCell ref="B25:D25"/>
    <mergeCell ref="E25:G25"/>
    <mergeCell ref="B21:D21"/>
    <mergeCell ref="B22:D22"/>
    <mergeCell ref="E22:G22"/>
    <mergeCell ref="G14:G15"/>
    <mergeCell ref="F14:F15"/>
    <mergeCell ref="E14:E15"/>
    <mergeCell ref="D14:D15"/>
    <mergeCell ref="C14:C15"/>
  </mergeCells>
  <conditionalFormatting sqref="G7:G11 E21">
    <cfRule type="expression" dxfId="1" priority="5">
      <formula>$E$21&gt;$F$21</formula>
    </cfRule>
  </conditionalFormatting>
  <conditionalFormatting sqref="G21">
    <cfRule type="cellIs" dxfId="0" priority="4" operator="greaterThan">
      <formula>$F$21</formula>
    </cfRule>
  </conditionalFormatting>
  <printOptions horizontalCentered="1"/>
  <pageMargins left="0.7" right="0.7" top="0.75" bottom="0.75" header="0.3" footer="0.3"/>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M c D A A B Q S w M E F A A C A A g A 7 n S e U z x H / / i n A A A A + A A A A B I A H A B D b 2 5 m a W c v U G F j a 2 F n Z S 5 4 b W w g o h g A K K A U A A A A A A A A A A A A A A A A A A A A A A A A A A A A h Y + 9 D o I w G E V f h X S n L f U H J B 9 l c J X E h G h c S a 3 Q C M X Q Y n k 3 B x / J V 5 B E U T f H e 3 K G c x + 3 O 6 R D U 3 t X 2 R n V 6 g Q F m C J P a t E e l S 4 T 1 N u T H 6 G U w 7 Y Q 5 6 K U 3 i h r E w / m m K D K 2 k t M i H M O u x l u u 5 I w S g N y y D a 5 q G R T o I + s / s u + 0 s Y W W k j E Y f + K 4 Q y H K 7 w I l x F m 8 w D I h C F T + q u w s R h T I D 8 Q 1 n 1 t + 0 5 y q f 1 d D m S a Q N 4 v + B N Q S w M E F A A C A A g A 7 n S e U w / 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O 5 0 n l O / P E d b v g A A A A w B A A A T A B w A R m 9 y b X V s Y X M v U 2 V j d G l v b j E u b S C i G A A o o B Q A A A A A A A A A A A A A A A A A A A A A A A A A A A B t j s E K w j A Q R O + F / s O S g r R Q i n p U v I j 2 I i g Y 0 Y P x E N M R i z E p T Y p + v m l 7 d S 8 L s 7 P z x k H 5 2 h r i 4 5 4 t 4 y i O 3 F O 2 q C h h 8 + l 8 x m h F G j 6 O K A y 3 X a s Q l N L q C m 1 R 1 h o u Z e V C r G E 4 t H U v i M v h u B P b r 4 I W H I 2 n C W 2 g 6 C x 1 B z E k Z v m Y l r D w 7 9 G z j v b j e t J J 3 j W K k B T 6 9 F o 6 E n O C V E 9 K r 9 u v h 3 G h 6 S 2 Y W d F U D 5 a R N F U 4 7 e U b g 3 q y X m r q S T T w B 7 I b v V k c 1 e Y / f f k D U E s B A i 0 A F A A C A A g A 7 n S e U z x H / / i n A A A A + A A A A B I A A A A A A A A A A A A A A A A A A A A A A E N v b m Z p Z y 9 Q Y W N r Y W d l L n h t b F B L A Q I t A B Q A A g A I A O 5 0 n l M P y u m r p A A A A O k A A A A T A A A A A A A A A A A A A A A A A P M A A A B b Q 2 9 u d G V u d F 9 U e X B l c 1 0 u e G 1 s U E s B A i 0 A F A A C A A g A 7 n S e U 7 8 8 R 1 u + A A A A D A E A A B M A A A A A A A A A A A A A A A A A 5 A E A A E Z v c m 1 1 b G F z L 1 N l Y 3 R p b 2 4 x L m 1 Q S w U G A A A A A A M A A w D C A A A A 7 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A o A A A A A A A C m C g 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z I w M j E 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Y W J s Z S I g L z 4 8 R W 5 0 c n k g V H l w Z T 0 i T m F t Z V V w Z G F 0 Z W R B Z n R l c k Z p b G w i I F Z h b H V l P S J s M C I g L z 4 8 R W 5 0 c n k g V H l w Z T 0 i T m F 2 a W d h d G l v b l N 0 Z X B O Y W 1 l I i B W Y W x 1 Z T 0 i c 0 5 h d m l n Y X R p b 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S 0 x M i 0 z M F Q y M T o z O D o 1 N i 4 4 M D c z N z Q w W i I g L z 4 8 R W 5 0 c n k g V H l w Z T 0 i R m l s b E N v b H V t b l R 5 c G V z I i B W Y W x 1 Z T 0 i c 0 V B W U d C d 2 N I Q m c 9 P S I g L z 4 8 R W 5 0 c n k g V H l w Z T 0 i R m l s b E N v b H V t b k 5 h b W V z I i B W Y W x 1 Z T 0 i c 1 s m c X V v d D t D b 2 5 0 Z W 5 0 J n F 1 b 3 Q 7 L C Z x d W 9 0 O 0 5 h b W U m c X V v d D s s J n F 1 b 3 Q 7 R X h 0 Z W 5 z a W 9 u J n F 1 b 3 Q 7 L C Z x d W 9 0 O 0 R h d G U g Y W N j Z X N z Z W Q m c X V v d D s s J n F 1 b 3 Q 7 R G F 0 Z S B t b 2 R p Z m l l Z C Z x d W 9 0 O y w m c X V v d D t E Y X R l I G N y Z W F 0 Z W Q m c X V v d D s s J n F 1 b 3 Q 7 R m 9 s Z G V y I F B h d G g m c X V v d D t d I i A v P j x F b n R y e S B U e X B l P S J G a W x s U 3 R h d H V z I i B W Y W x 1 Z T 0 i c 0 N v b X B s Z X R l I i A v P j x F b n R y e S B U e X B l P S J S Z W x h d G l v b n N o a X B J b m Z v Q 2 9 u d G F p b m V y I i B W Y W x 1 Z T 0 i c 3 s m c X V v d D t j b 2 x 1 b W 5 D b 3 V u d C Z x d W 9 0 O z o 3 L C Z x d W 9 0 O 2 t l e U N v b H V t b k 5 h b W V z J n F 1 b 3 Q 7 O l s m c X V v d D t G b 2 x k Z X I g U G F 0 a C Z x d W 9 0 O y w m c X V v d D t O Y W 1 l J n F 1 b 3 Q 7 X S w m c X V v d D t x d W V y e V J l b G F 0 a W 9 u c 2 h p c H M m c X V v d D s 6 W 1 0 s J n F 1 b 3 Q 7 Y 2 9 s d W 1 u S W R l b n R p d G l l c y Z x d W 9 0 O z p b J n F 1 b 3 Q 7 U 2 V j d G l v b j E v M j A y M S 9 T b 3 V y Y 2 U u e 0 N v b n R l b n Q s M H 0 m c X V v d D s s J n F 1 b 3 Q 7 U 2 V j d G l v b j E v M j A y M S 9 T b 3 V y Y 2 U u e 0 5 h b W U s M X 0 m c X V v d D s s J n F 1 b 3 Q 7 U 2 V j d G l v b j E v M j A y M S 9 T b 3 V y Y 2 U u e 0 V 4 d G V u c 2 l v b i w y f S Z x d W 9 0 O y w m c X V v d D t T Z W N 0 a W 9 u M S 8 y M D I x L 1 N v d X J j Z S 5 7 R G F 0 Z S B h Y 2 N l c 3 N l Z C w z f S Z x d W 9 0 O y w m c X V v d D t T Z W N 0 a W 9 u M S 8 y M D I x L 1 N v d X J j Z S 5 7 R G F 0 Z S B t b 2 R p Z m l l Z C w 0 f S Z x d W 9 0 O y w m c X V v d D t T Z W N 0 a W 9 u M S 8 y M D I x L 1 N v d X J j Z S 5 7 R G F 0 Z S B j c m V h d G V k L D V 9 J n F 1 b 3 Q 7 L C Z x d W 9 0 O 1 N l Y 3 R p b 2 4 x L z I w M j E v U 2 9 1 c m N l L n t G b 2 x k Z X I g U G F 0 a C w 3 f S Z x d W 9 0 O 1 0 s J n F 1 b 3 Q 7 Q 2 9 s d W 1 u Q 2 9 1 b n Q m c X V v d D s 6 N y w m c X V v d D t L Z X l D b 2 x 1 b W 5 O Y W 1 l c y Z x d W 9 0 O z p b J n F 1 b 3 Q 7 R m 9 s Z G V y I F B h d G g m c X V v d D s s J n F 1 b 3 Q 7 T m F t Z S Z x d W 9 0 O 1 0 s J n F 1 b 3 Q 7 Q 2 9 s d W 1 u S W R l b n R p d G l l c y Z x d W 9 0 O z p b J n F 1 b 3 Q 7 U 2 V j d G l v b j E v M j A y M S 9 T b 3 V y Y 2 U u e 0 N v b n R l b n Q s M H 0 m c X V v d D s s J n F 1 b 3 Q 7 U 2 V j d G l v b j E v M j A y M S 9 T b 3 V y Y 2 U u e 0 5 h b W U s M X 0 m c X V v d D s s J n F 1 b 3 Q 7 U 2 V j d G l v b j E v M j A y M S 9 T b 3 V y Y 2 U u e 0 V 4 d G V u c 2 l v b i w y f S Z x d W 9 0 O y w m c X V v d D t T Z W N 0 a W 9 u M S 8 y M D I x L 1 N v d X J j Z S 5 7 R G F 0 Z S B h Y 2 N l c 3 N l Z C w z f S Z x d W 9 0 O y w m c X V v d D t T Z W N 0 a W 9 u M S 8 y M D I x L 1 N v d X J j Z S 5 7 R G F 0 Z S B t b 2 R p Z m l l Z C w 0 f S Z x d W 9 0 O y w m c X V v d D t T Z W N 0 a W 9 u M S 8 y M D I x L 1 N v d X J j Z S 5 7 R G F 0 Z S B j c m V h d G V k L D V 9 J n F 1 b 3 Q 7 L C Z x d W 9 0 O 1 N l Y 3 R p b 2 4 x L z I w M j E v U 2 9 1 c m N l L n t G b 2 x k Z X I g U G F 0 a C w 3 f S Z x d W 9 0 O 1 0 s J n F 1 b 3 Q 7 U m V s Y X R p b 2 5 z a G l w S W 5 m b y Z x d W 9 0 O z p b X X 0 i I C 8 + P C 9 T d G F i b G V F b n R y a W V z P j w v S X R l b T 4 8 S X R l b T 4 8 S X R l b U x v Y 2 F 0 a W 9 u P j x J d G V t V H l w Z T 5 G b 3 J t d W x h P C 9 J d G V t V H l w Z T 4 8 S X R l b V B h d G g + U 2 V j d G l v b j E v M j A y M S 9 T b 3 V y Y 2 U 8 L 0 l 0 Z W 1 Q Y X R o P j w v S X R l b U x v Y 2 F 0 a W 9 u P j x T d G F i b G V F b n R y a W V z I C 8 + P C 9 J d G V t P j x J d G V t P j x J d G V t T G 9 j Y X R p b 2 4 + P E l 0 Z W 1 U e X B l P k Z v c m 1 1 b G E 8 L 0 l 0 Z W 1 U e X B l P j x J d G V t U G F 0 a D 5 T Z W N 0 a W 9 u M S 8 y M D I x L 0 Z p b H R l c m V k J T I w U m 9 3 c z w v S X R l b V B h d G g + P C 9 J d G V t T G 9 j Y X R p b 2 4 + P F N 0 Y W J s Z U V u d H J p Z X M g L z 4 8 L 0 l 0 Z W 0 + P C 9 J d G V t c z 4 8 L 0 x v Y 2 F s U G F j a 2 F n Z U 1 l d G F k Y X R h R m l s Z T 4 W A A A A U E s F B g A A A A A A A A A A A A A A A A A A A A A A A N o A A A A B A A A A 0 I y d 3 w E V 0 R G M e g D A T 8 K X 6 w E A A A B B 6 R 2 M K 2 e 1 Q 4 z d 0 m 8 Y 6 P f L A A A A A A I A A A A A A A N m A A D A A A A A E A A A A O Z j n H f E + 3 1 T C h k d W k k 4 c C A A A A A A B I A A A K A A A A A Q A A A A K 4 L 6 M o P Y z m p 4 c W k Z Z Y H c w 1 A A A A B Q D u 9 w G h w e O s U 7 9 l R P 9 N F J M t Q p Z e U 7 5 1 Q 5 d S g 7 a 6 + 0 X C L h j L H t n m u N v / f U I O I E L u / g 9 u + / e c X h S h t s 5 a m z x j T 5 v K b 8 j K n M w x 4 b b d r m 8 / / n Y x Q A A A A 7 d 7 P j 8 K B D A u B f 4 i J W R y R o t o g T 9 w = = < / 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A03E2EA373DFBD498FB42C39A405DE83" ma:contentTypeVersion="10" ma:contentTypeDescription="Create a new document." ma:contentTypeScope="" ma:versionID="03d0dfa26eedd4aef57194e9c5f2645d">
  <xsd:schema xmlns:xsd="http://www.w3.org/2001/XMLSchema" xmlns:xs="http://www.w3.org/2001/XMLSchema" xmlns:p="http://schemas.microsoft.com/office/2006/metadata/properties" xmlns:ns3="26719e3b-3542-432b-a32e-972ad665fc82" xmlns:ns4="56ffe2c2-d06f-4c70-aafd-f032b72c4846" targetNamespace="http://schemas.microsoft.com/office/2006/metadata/properties" ma:root="true" ma:fieldsID="7e5022328c539b0fdb0a8b156f0435e8" ns3:_="" ns4:_="">
    <xsd:import namespace="26719e3b-3542-432b-a32e-972ad665fc82"/>
    <xsd:import namespace="56ffe2c2-d06f-4c70-aafd-f032b72c4846"/>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GenerationTime" minOccurs="0"/>
                <xsd:element ref="ns4:MediaServiceEventHashCode" minOccurs="0"/>
                <xsd:element ref="ns4:MediaServiceOCR" minOccurs="0"/>
                <xsd:element ref="ns4: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6719e3b-3542-432b-a32e-972ad665fc82"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6ffe2c2-d06f-4c70-aafd-f032b72c4846"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116BD40-A8AB-4FFC-B314-EC33E697B421}">
  <ds:schemaRefs>
    <ds:schemaRef ds:uri="http://schemas.microsoft.com/DataMashup"/>
  </ds:schemaRefs>
</ds:datastoreItem>
</file>

<file path=customXml/itemProps2.xml><?xml version="1.0" encoding="utf-8"?>
<ds:datastoreItem xmlns:ds="http://schemas.openxmlformats.org/officeDocument/2006/customXml" ds:itemID="{FC350921-0382-4792-91BE-5113F89AB909}">
  <ds:schemaRefs>
    <ds:schemaRef ds:uri="http://schemas.microsoft.com/office/2006/metadata/properties"/>
    <ds:schemaRef ds:uri="http://purl.org/dc/terms/"/>
    <ds:schemaRef ds:uri="http://purl.org/dc/elements/1.1/"/>
    <ds:schemaRef ds:uri="http://purl.org/dc/dcmitype/"/>
    <ds:schemaRef ds:uri="http://www.w3.org/XML/1998/namespace"/>
    <ds:schemaRef ds:uri="http://schemas.openxmlformats.org/package/2006/metadata/core-properties"/>
    <ds:schemaRef ds:uri="http://schemas.microsoft.com/office/2006/documentManagement/types"/>
    <ds:schemaRef ds:uri="http://schemas.microsoft.com/office/infopath/2007/PartnerControls"/>
    <ds:schemaRef ds:uri="56ffe2c2-d06f-4c70-aafd-f032b72c4846"/>
    <ds:schemaRef ds:uri="26719e3b-3542-432b-a32e-972ad665fc82"/>
  </ds:schemaRefs>
</ds:datastoreItem>
</file>

<file path=customXml/itemProps3.xml><?xml version="1.0" encoding="utf-8"?>
<ds:datastoreItem xmlns:ds="http://schemas.openxmlformats.org/officeDocument/2006/customXml" ds:itemID="{425C01C7-4944-482A-A604-FB2AABFE76B4}">
  <ds:schemaRefs>
    <ds:schemaRef ds:uri="http://schemas.microsoft.com/sharepoint/v3/contenttype/forms"/>
  </ds:schemaRefs>
</ds:datastoreItem>
</file>

<file path=customXml/itemProps4.xml><?xml version="1.0" encoding="utf-8"?>
<ds:datastoreItem xmlns:ds="http://schemas.openxmlformats.org/officeDocument/2006/customXml" ds:itemID="{F65A20B7-034C-47BD-B3EC-ADE7E84D28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6719e3b-3542-432b-a32e-972ad665fc82"/>
    <ds:schemaRef ds:uri="56ffe2c2-d06f-4c70-aafd-f032b72c484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5</vt:i4>
      </vt:variant>
    </vt:vector>
  </HeadingPairs>
  <TitlesOfParts>
    <vt:vector size="13" baseType="lpstr">
      <vt:lpstr>Review_Extract_Data</vt:lpstr>
      <vt:lpstr>DataDump</vt:lpstr>
      <vt:lpstr>Hidden</vt:lpstr>
      <vt:lpstr>L-2 Worksheet</vt:lpstr>
      <vt:lpstr>L-2 Dollar Certification</vt:lpstr>
      <vt:lpstr>Levy Rate Calculation</vt:lpstr>
      <vt:lpstr>Voter Tracker</vt:lpstr>
      <vt:lpstr>Capital Project</vt:lpstr>
      <vt:lpstr>CountyList</vt:lpstr>
      <vt:lpstr>'L-2 Dollar Certification'!Print_Area</vt:lpstr>
      <vt:lpstr>'L-2 Worksheet'!Print_Area</vt:lpstr>
      <vt:lpstr>'Levy Rate Calculation'!Print_Area</vt:lpstr>
      <vt:lpstr>'Voter Tracker'!Print_Area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Allison Dodge</cp:lastModifiedBy>
  <cp:lastPrinted>2023-01-30T22:03:14Z</cp:lastPrinted>
  <dcterms:created xsi:type="dcterms:W3CDTF">2021-03-02T15:46:05Z</dcterms:created>
  <dcterms:modified xsi:type="dcterms:W3CDTF">2024-05-22T22:15:26Z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0x010100A03E2EA373DFBD498FB42C39A405DE83</vt:lpwstr>
  </property>
</Properties>
</file>